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60" yWindow="1650" windowWidth="14685" windowHeight="9900" tabRatio="884"/>
  </bookViews>
  <sheets>
    <sheet name="4.1" sheetId="1" r:id="rId1"/>
    <sheet name="4.4" sheetId="12" r:id="rId2"/>
    <sheet name="4.5" sheetId="16" r:id="rId3"/>
    <sheet name="4.1 (2)" sheetId="30" r:id="rId4"/>
    <sheet name="4.1 (3)" sheetId="32" r:id="rId5"/>
    <sheet name="4.14" sheetId="29" r:id="rId6"/>
  </sheets>
  <externalReferences>
    <externalReference r:id="rId7"/>
  </externalReferences>
  <definedNames>
    <definedName name="advertising">'[1]Base Case'!$D$18:$G$18</definedName>
    <definedName name="annualprofit">'[1]Base Case'!$C$21</definedName>
    <definedName name="budget">'[1]Base Case'!$C$15</definedName>
    <definedName name="cogs">'[1]Base Case'!$D$29:$G$29</definedName>
    <definedName name="cost">'[1]Base Case'!$C$8</definedName>
    <definedName name="fixedcost">'[1]Base Case'!$D$35:$G$35</definedName>
    <definedName name="grossmargin">'[1]Base Case'!$D$30:$G$30</definedName>
    <definedName name="ohd">'[1]Base Case'!$C$10</definedName>
    <definedName name="overhead">'[1]Base Case'!$D$34:$G$34</definedName>
    <definedName name="param1">'[1]Base Case'!$C$12</definedName>
    <definedName name="param2">'[1]Base Case'!$C$13</definedName>
    <definedName name="price">'[1]Base Case'!$C$7</definedName>
    <definedName name="_xlnm.Print_Area" localSheetId="0">'4.1'!$A$2:$I$38</definedName>
    <definedName name="_xlnm.Print_Area" localSheetId="3">'4.1 (2)'!$A$2:$I$38</definedName>
    <definedName name="_xlnm.Print_Area" localSheetId="4">'4.1 (3)'!$A$2:$I$38</definedName>
    <definedName name="_xlnm.Print_Area" localSheetId="5">'4.14'!$A$2:$I$38</definedName>
    <definedName name="revenue">'[1]Base Case'!$D$28:$G$28</definedName>
    <definedName name="sales">'[1]Base Case'!$D$27:$G$27</definedName>
    <definedName name="salesexp">'[1]Base Case'!$D$14:$G$14</definedName>
    <definedName name="seasfactor">'[1]Base Case'!$D$9:$G$9</definedName>
    <definedName name="seasparam">'[1]Base Case'!$D$9:$G$9</definedName>
    <definedName name="solver_typ" localSheetId="0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2" hidden="1">2</definedName>
    <definedName name="solver_ver" localSheetId="0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2" hidden="1">9</definedName>
    <definedName name="solveri_ISpPars_C7" localSheetId="0" hidden="1">"RiskSolver.UI.Charts.InputDlgPars:-1000001;1;1;29;21;41;54;0;90;80;0;0;0;0;"</definedName>
    <definedName name="solveri_ISpPars_C7" localSheetId="3" hidden="1">"RiskSolver.UI.Charts.InputDlgPars:-1000001;1;1;29;21;41;54;0;90;80;0;0;0;0;"</definedName>
    <definedName name="solveri_ISpPars_C7" localSheetId="4" hidden="1">"RiskSolver.UI.Charts.InputDlgPars:-1000001;1;1;29;21;41;54;0;90;80;0;0;0;0;"</definedName>
    <definedName name="solveri_ISpPars_C7" localSheetId="5" hidden="1">"RiskSolver.UI.Charts.InputDlgPars:-1000001;1;1;29;21;41;54;0;90;80;0;0;0;0;"</definedName>
    <definedName name="solveri_ISpPars_C8" localSheetId="0" hidden="1">"RiskSolver.UI.Charts.InputDlgPars:-1000001;1;1;29;21;41;54;0;90;80;0;0;0;0;"</definedName>
    <definedName name="solveri_ISpPars_C8" localSheetId="3" hidden="1">"RiskSolver.UI.Charts.InputDlgPars:-1000001;1;1;29;21;41;54;0;90;80;0;0;0;0;"</definedName>
    <definedName name="solveri_ISpPars_C8" localSheetId="4" hidden="1">"RiskSolver.UI.Charts.InputDlgPars:-1000001;1;1;29;21;41;54;0;90;80;0;0;0;0;"</definedName>
    <definedName name="solveri_ISpPars_C8" localSheetId="5" hidden="1">"RiskSolver.UI.Charts.InputDlgPars:-1000001;1;1;29;21;41;54;0;90;80;0;0;0;0;"</definedName>
    <definedName name="solvero_CRMax_C21" localSheetId="0" hidden="1">"System.Double:0"</definedName>
    <definedName name="solvero_CRMax_C21" localSheetId="3" hidden="1">"System.Double:0"</definedName>
    <definedName name="solvero_CRMax_C21" localSheetId="4" hidden="1">"System.Double:0"</definedName>
    <definedName name="solvero_CRMax_C21" localSheetId="5" hidden="1">"System.Double:0"</definedName>
    <definedName name="solvero_CRMin_C21" localSheetId="0" hidden="1">"System.Double:-Infinity"</definedName>
    <definedName name="solvero_CRMin_C21" localSheetId="3" hidden="1">"System.Double:-Infinity"</definedName>
    <definedName name="solvero_CRMin_C21" localSheetId="4" hidden="1">"System.Double:-Infinity"</definedName>
    <definedName name="solvero_CRMin_C21" localSheetId="5" hidden="1">"System.Double:-Infinity"</definedName>
    <definedName name="solvero_ISpMarker1_C21" localSheetId="0" hidden="1">"RiskSolver.UI.Charts.Marker:100;3;42110.051;1;1;0;0;0;Marker 1;Mean"</definedName>
    <definedName name="solvero_ISpMarker1_C21" localSheetId="3" hidden="1">"RiskSolver.UI.Charts.Marker:100;3;42110.051;1;1;0;0;0;Marker 1;Mean"</definedName>
    <definedName name="solvero_ISpMarker1_C21" localSheetId="4" hidden="1">"RiskSolver.UI.Charts.Marker:100;3;42110.051;1;1;0;0;0;Marker 1;Mean"</definedName>
    <definedName name="solvero_ISpMarker1_C21" localSheetId="5" hidden="1">"RiskSolver.UI.Charts.Marker:100;3;42110.051;1;1;0;0;0;Marker 1;Mean"</definedName>
    <definedName name="solvero_ISpMarkers_C21" localSheetId="0" hidden="1">"RiskSolver.UI.Charts.Markers:1"</definedName>
    <definedName name="solvero_ISpMarkers_C21" localSheetId="3" hidden="1">"RiskSolver.UI.Charts.Markers:1"</definedName>
    <definedName name="solvero_ISpMarkers_C21" localSheetId="4" hidden="1">"RiskSolver.UI.Charts.Markers:1"</definedName>
    <definedName name="solvero_ISpMarkers_C21" localSheetId="5" hidden="1">"RiskSolver.UI.Charts.Markers:1"</definedName>
    <definedName name="solvero_OSpPars_C21" localSheetId="0" hidden="1">"RiskSolver.UI.Charts.OutDlgPars:-1000001;14;20;56;52;0;1;90;80;0;0;0;0;"</definedName>
    <definedName name="solvero_OSpPars_C21" localSheetId="3" hidden="1">"RiskSolver.UI.Charts.OutDlgPars:-1000001;14;20;56;52;0;1;90;80;0;0;0;0;"</definedName>
    <definedName name="solvero_OSpPars_C21" localSheetId="4" hidden="1">"RiskSolver.UI.Charts.OutDlgPars:-1000001;14;20;56;52;0;1;90;80;0;0;0;0;"</definedName>
    <definedName name="solvero_OSpPars_C21" localSheetId="5" hidden="1">"RiskSolver.UI.Charts.OutDlgPars:-1000001;14;20;56;52;0;1;90;80;0;0;0;0;"</definedName>
    <definedName name="totrevenue">'[1]Base Case'!$H$28</definedName>
  </definedNames>
  <calcPr calcId="145621"/>
</workbook>
</file>

<file path=xl/calcChain.xml><?xml version="1.0" encoding="utf-8"?>
<calcChain xmlns="http://schemas.openxmlformats.org/spreadsheetml/2006/main">
  <c r="G33" i="32" l="1"/>
  <c r="F33" i="32"/>
  <c r="G32" i="32"/>
  <c r="F32" i="32"/>
  <c r="E32" i="32"/>
  <c r="D32" i="32"/>
  <c r="G25" i="32"/>
  <c r="G27" i="32" s="1"/>
  <c r="G28" i="32" s="1"/>
  <c r="F25" i="32"/>
  <c r="F27" i="32" s="1"/>
  <c r="F28" i="32" s="1"/>
  <c r="E25" i="32"/>
  <c r="D25" i="32"/>
  <c r="G33" i="30"/>
  <c r="F33" i="30"/>
  <c r="E33" i="30"/>
  <c r="D33" i="30"/>
  <c r="G32" i="30"/>
  <c r="F32" i="30"/>
  <c r="E32" i="30"/>
  <c r="D32" i="30"/>
  <c r="H32" i="30" s="1"/>
  <c r="G25" i="30"/>
  <c r="G27" i="30" s="1"/>
  <c r="F25" i="30"/>
  <c r="F27" i="30" s="1"/>
  <c r="E25" i="30"/>
  <c r="E27" i="30" s="1"/>
  <c r="D25" i="30"/>
  <c r="D27" i="30" s="1"/>
  <c r="H18" i="30"/>
  <c r="E19" i="32"/>
  <c r="D19" i="32"/>
  <c r="H8" i="30"/>
  <c r="E18" i="32" l="1"/>
  <c r="E33" i="32" s="1"/>
  <c r="D18" i="32"/>
  <c r="D27" i="32" s="1"/>
  <c r="D28" i="32" s="1"/>
  <c r="F34" i="32"/>
  <c r="F35" i="32" s="1"/>
  <c r="G34" i="32"/>
  <c r="G35" i="32"/>
  <c r="H32" i="32"/>
  <c r="C8" i="30"/>
  <c r="G29" i="30" s="1"/>
  <c r="H27" i="30"/>
  <c r="D28" i="30"/>
  <c r="E28" i="30"/>
  <c r="F28" i="30"/>
  <c r="G28" i="30"/>
  <c r="H33" i="30"/>
  <c r="G33" i="29"/>
  <c r="F33" i="29"/>
  <c r="E33" i="29"/>
  <c r="D33" i="29"/>
  <c r="G32" i="29"/>
  <c r="F32" i="29"/>
  <c r="E32" i="29"/>
  <c r="D32" i="29"/>
  <c r="G25" i="29"/>
  <c r="G27" i="29" s="1"/>
  <c r="G28" i="29" s="1"/>
  <c r="F25" i="29"/>
  <c r="F27" i="29" s="1"/>
  <c r="F28" i="29" s="1"/>
  <c r="E25" i="29"/>
  <c r="E27" i="29" s="1"/>
  <c r="E28" i="29" s="1"/>
  <c r="D25" i="29"/>
  <c r="D27" i="29" s="1"/>
  <c r="H18" i="29"/>
  <c r="E27" i="32" l="1"/>
  <c r="E28" i="32" s="1"/>
  <c r="E34" i="32" s="1"/>
  <c r="E35" i="32" s="1"/>
  <c r="H18" i="32"/>
  <c r="D33" i="32"/>
  <c r="H33" i="32" s="1"/>
  <c r="D29" i="32"/>
  <c r="G29" i="32"/>
  <c r="G30" i="32" s="1"/>
  <c r="G37" i="32" s="1"/>
  <c r="G38" i="32" s="1"/>
  <c r="F29" i="32"/>
  <c r="F30" i="32" s="1"/>
  <c r="F37" i="32" s="1"/>
  <c r="F38" i="32" s="1"/>
  <c r="D34" i="32"/>
  <c r="E29" i="30"/>
  <c r="E30" i="30" s="1"/>
  <c r="F29" i="30"/>
  <c r="D29" i="30"/>
  <c r="D30" i="30" s="1"/>
  <c r="D34" i="30"/>
  <c r="H28" i="30"/>
  <c r="G30" i="30"/>
  <c r="G37" i="30" s="1"/>
  <c r="G38" i="30" s="1"/>
  <c r="G34" i="30"/>
  <c r="G35" i="30" s="1"/>
  <c r="E34" i="30"/>
  <c r="E35" i="30" s="1"/>
  <c r="F34" i="30"/>
  <c r="F35" i="30" s="1"/>
  <c r="H32" i="29"/>
  <c r="H33" i="29"/>
  <c r="H27" i="29"/>
  <c r="D28" i="29"/>
  <c r="E34" i="29"/>
  <c r="G34" i="29"/>
  <c r="G35" i="29" s="1"/>
  <c r="E35" i="29"/>
  <c r="F34" i="29"/>
  <c r="F35" i="29"/>
  <c r="E33" i="1"/>
  <c r="F33" i="16"/>
  <c r="D33" i="16"/>
  <c r="F32" i="16"/>
  <c r="E32" i="16"/>
  <c r="D32" i="16"/>
  <c r="H32" i="16" s="1"/>
  <c r="D32" i="1"/>
  <c r="F33" i="1"/>
  <c r="G33" i="1"/>
  <c r="H18" i="16"/>
  <c r="E33" i="16"/>
  <c r="G32" i="16"/>
  <c r="C8" i="16"/>
  <c r="C7" i="16"/>
  <c r="E25" i="16"/>
  <c r="E27" i="16" s="1"/>
  <c r="D25" i="16"/>
  <c r="D27" i="16" s="1"/>
  <c r="F25" i="16"/>
  <c r="F27" i="16" s="1"/>
  <c r="F28" i="16" s="1"/>
  <c r="G33" i="16"/>
  <c r="G25" i="16"/>
  <c r="G27" i="16"/>
  <c r="G28" i="16" s="1"/>
  <c r="H33" i="16"/>
  <c r="H28" i="32" l="1"/>
  <c r="E29" i="32"/>
  <c r="E30" i="32" s="1"/>
  <c r="E37" i="32" s="1"/>
  <c r="E38" i="32" s="1"/>
  <c r="H27" i="32"/>
  <c r="H34" i="32"/>
  <c r="D35" i="32"/>
  <c r="H35" i="32" s="1"/>
  <c r="D30" i="32"/>
  <c r="H29" i="30"/>
  <c r="F30" i="30"/>
  <c r="F37" i="30" s="1"/>
  <c r="F38" i="30" s="1"/>
  <c r="E37" i="30"/>
  <c r="E38" i="30" s="1"/>
  <c r="H34" i="30"/>
  <c r="D35" i="30"/>
  <c r="H35" i="30" s="1"/>
  <c r="D37" i="30"/>
  <c r="G34" i="16"/>
  <c r="D28" i="16"/>
  <c r="H27" i="16"/>
  <c r="D29" i="16"/>
  <c r="G35" i="16"/>
  <c r="F34" i="16"/>
  <c r="F35" i="16" s="1"/>
  <c r="F30" i="16"/>
  <c r="F37" i="16" s="1"/>
  <c r="F38" i="16" s="1"/>
  <c r="F29" i="16"/>
  <c r="E28" i="16"/>
  <c r="G29" i="16"/>
  <c r="G30" i="16" s="1"/>
  <c r="G37" i="16" s="1"/>
  <c r="G38" i="16" s="1"/>
  <c r="E29" i="16"/>
  <c r="F29" i="29"/>
  <c r="F30" i="29" s="1"/>
  <c r="F37" i="29" s="1"/>
  <c r="F38" i="29" s="1"/>
  <c r="D29" i="29"/>
  <c r="G29" i="29"/>
  <c r="G30" i="29" s="1"/>
  <c r="G37" i="29" s="1"/>
  <c r="G38" i="29" s="1"/>
  <c r="E29" i="29"/>
  <c r="E30" i="29" s="1"/>
  <c r="E37" i="29" s="1"/>
  <c r="E38" i="29" s="1"/>
  <c r="D34" i="29"/>
  <c r="D30" i="29"/>
  <c r="H28" i="29"/>
  <c r="F32" i="1"/>
  <c r="E25" i="1"/>
  <c r="E27" i="1" s="1"/>
  <c r="F25" i="1"/>
  <c r="F27" i="1" s="1"/>
  <c r="D25" i="1"/>
  <c r="G32" i="1"/>
  <c r="G25" i="1"/>
  <c r="G27" i="1" s="1"/>
  <c r="E32" i="1"/>
  <c r="H32" i="1" s="1"/>
  <c r="H29" i="32" l="1"/>
  <c r="H30" i="32"/>
  <c r="D37" i="32"/>
  <c r="H30" i="30"/>
  <c r="H37" i="30"/>
  <c r="D38" i="30"/>
  <c r="E34" i="16"/>
  <c r="E35" i="16" s="1"/>
  <c r="E30" i="16"/>
  <c r="E37" i="16" s="1"/>
  <c r="E38" i="16" s="1"/>
  <c r="H29" i="16"/>
  <c r="H28" i="16"/>
  <c r="D34" i="16"/>
  <c r="D30" i="16"/>
  <c r="H34" i="29"/>
  <c r="D35" i="29"/>
  <c r="H35" i="29" s="1"/>
  <c r="H30" i="29"/>
  <c r="H29" i="29"/>
  <c r="F28" i="1"/>
  <c r="F29" i="1"/>
  <c r="G29" i="1"/>
  <c r="G28" i="1"/>
  <c r="E29" i="1"/>
  <c r="E30" i="1" s="1"/>
  <c r="E37" i="1" s="1"/>
  <c r="E38" i="1" s="1"/>
  <c r="E28" i="1"/>
  <c r="E34" i="1" s="1"/>
  <c r="E35" i="1" s="1"/>
  <c r="F34" i="1"/>
  <c r="F35" i="1" s="1"/>
  <c r="D33" i="1"/>
  <c r="H18" i="1"/>
  <c r="D27" i="1"/>
  <c r="D38" i="32" l="1"/>
  <c r="H37" i="32"/>
  <c r="C21" i="30"/>
  <c r="H38" i="30"/>
  <c r="H30" i="16"/>
  <c r="H34" i="16"/>
  <c r="D35" i="16"/>
  <c r="H35" i="16" s="1"/>
  <c r="D37" i="29"/>
  <c r="F30" i="1"/>
  <c r="F37" i="1" s="1"/>
  <c r="F38" i="1" s="1"/>
  <c r="G30" i="1"/>
  <c r="G34" i="1"/>
  <c r="G35" i="1" s="1"/>
  <c r="H27" i="1"/>
  <c r="D28" i="1"/>
  <c r="D29" i="1"/>
  <c r="H29" i="1" s="1"/>
  <c r="H33" i="1"/>
  <c r="C21" i="32" l="1"/>
  <c r="H38" i="32"/>
  <c r="D37" i="16"/>
  <c r="G37" i="1"/>
  <c r="G38" i="1" s="1"/>
  <c r="H37" i="29"/>
  <c r="D38" i="29"/>
  <c r="D34" i="1"/>
  <c r="D30" i="1"/>
  <c r="H28" i="1"/>
  <c r="H37" i="16" l="1"/>
  <c r="D38" i="16"/>
  <c r="H38" i="29"/>
  <c r="C21" i="29"/>
  <c r="H34" i="1"/>
  <c r="D35" i="1"/>
  <c r="H35" i="1" s="1"/>
  <c r="H30" i="1"/>
  <c r="C21" i="16" l="1"/>
  <c r="H38" i="16"/>
  <c r="D37" i="1"/>
  <c r="D38" i="1"/>
  <c r="H37" i="1"/>
  <c r="H38" i="1" l="1"/>
  <c r="C21" i="1"/>
</calcChain>
</file>

<file path=xl/comments1.xml><?xml version="1.0" encoding="utf-8"?>
<comments xmlns="http://schemas.openxmlformats.org/spreadsheetml/2006/main">
  <authors>
    <author>ken.baker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Base case value of profit recorded as a fixed number.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Steve.Powell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Choose scenario inputs by inserting a number representing the column of the scenario.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Use Choose function to select parameters from L7:N7 as specificed by the scenario number in C6.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ken.baker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If the cost is set to $29.36 . . 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 . . . then the profit  equals the target figure of $0.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<sst xmlns="http://schemas.openxmlformats.org/spreadsheetml/2006/main" count="310" uniqueCount="64">
  <si>
    <t>Advertising Budget Model</t>
  </si>
  <si>
    <t>SGP/KRB</t>
  </si>
  <si>
    <t>PARAMETERS</t>
  </si>
  <si>
    <t>Q1</t>
  </si>
  <si>
    <t>Q2</t>
  </si>
  <si>
    <t>Q3</t>
  </si>
  <si>
    <t>Q4</t>
  </si>
  <si>
    <t>Price</t>
  </si>
  <si>
    <t>Cost</t>
  </si>
  <si>
    <t>Seasonal</t>
  </si>
  <si>
    <t>Sales Parameters</t>
  </si>
  <si>
    <t>Ad Budget</t>
  </si>
  <si>
    <t>Total</t>
  </si>
  <si>
    <t>Ad Expenditures</t>
  </si>
  <si>
    <t xml:space="preserve"> </t>
  </si>
  <si>
    <t>OUTPUTS</t>
  </si>
  <si>
    <t>Profit</t>
  </si>
  <si>
    <t>Quarter</t>
  </si>
  <si>
    <t>Units Sold</t>
  </si>
  <si>
    <t>Revenue</t>
  </si>
  <si>
    <t>Gross Margin</t>
  </si>
  <si>
    <t>Sales Expense</t>
  </si>
  <si>
    <t>Advertising</t>
  </si>
  <si>
    <t>Overhead</t>
  </si>
  <si>
    <t>Profit Margin</t>
  </si>
  <si>
    <t>OHD rate</t>
  </si>
  <si>
    <t>price*units</t>
  </si>
  <si>
    <t>cost*units</t>
  </si>
  <si>
    <t>given</t>
  </si>
  <si>
    <t>subtraction</t>
  </si>
  <si>
    <t>decisions</t>
  </si>
  <si>
    <t>rate*revenue</t>
  </si>
  <si>
    <t>Total Fixed Cost</t>
  </si>
  <si>
    <t>sum</t>
  </si>
  <si>
    <t>pct of revenue</t>
  </si>
  <si>
    <t>given formula</t>
  </si>
  <si>
    <t>GM -TFC</t>
  </si>
  <si>
    <t>DECISIONS</t>
  </si>
  <si>
    <t>Base case</t>
  </si>
  <si>
    <t>CALCULATIONS</t>
  </si>
  <si>
    <t>Notes</t>
  </si>
  <si>
    <t>Current price</t>
  </si>
  <si>
    <t>Accounting</t>
  </si>
  <si>
    <t xml:space="preserve">Data analysis </t>
  </si>
  <si>
    <t>Consultants</t>
  </si>
  <si>
    <t>Current budget</t>
  </si>
  <si>
    <t>Cost of Goods</t>
  </si>
  <si>
    <t>Base Case</t>
  </si>
  <si>
    <t>$C$7</t>
  </si>
  <si>
    <t>$C$8</t>
  </si>
  <si>
    <t>$C$21</t>
  </si>
  <si>
    <t>Optimistic</t>
  </si>
  <si>
    <t xml:space="preserve">Example in Chapter 6
</t>
  </si>
  <si>
    <t>Pessimistic</t>
  </si>
  <si>
    <t xml:space="preserve">Example in Chapter 6.
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</si>
  <si>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</si>
  <si>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</si>
  <si>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</si>
  <si>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</si>
  <si>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</si>
  <si>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</si>
  <si>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</si>
  <si>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SCENARIOS</t>
  </si>
  <si>
    <t>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</si>
</sst>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 applyAlignment="1"/>
    <xf numFmtId="7" fontId="0" fillId="0" borderId="0" xfId="0" applyNumberFormat="1" applyFill="1" applyBorder="1" applyAlignment="1"/>
    <xf numFmtId="5" fontId="0" fillId="0" borderId="13" xfId="0" applyNumberFormat="1" applyFill="1" applyBorder="1" applyAlignment="1"/>
    <xf numFmtId="0" fontId="3" fillId="4" borderId="7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0" fillId="0" borderId="10" xfId="0" applyFill="1" applyBorder="1" applyAlignment="1"/>
    <xf numFmtId="0" fontId="4" fillId="5" borderId="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7" fontId="0" fillId="6" borderId="0" xfId="0" applyNumberFormat="1" applyFill="1" applyBorder="1" applyAlignment="1"/>
    <xf numFmtId="0" fontId="7" fillId="0" borderId="0" xfId="0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7" fontId="10" fillId="0" borderId="0" xfId="0" applyNumberFormat="1" applyFont="1" applyBorder="1"/>
    <xf numFmtId="0" fontId="10" fillId="0" borderId="0" xfId="0" applyFont="1" applyBorder="1"/>
    <xf numFmtId="0" fontId="10" fillId="0" borderId="5" xfId="0" applyFont="1" applyBorder="1"/>
    <xf numFmtId="0" fontId="11" fillId="0" borderId="0" xfId="0" applyFont="1" applyBorder="1"/>
    <xf numFmtId="0" fontId="10" fillId="0" borderId="6" xfId="0" applyFont="1" applyBorder="1"/>
    <xf numFmtId="5" fontId="10" fillId="0" borderId="12" xfId="0" applyNumberFormat="1" applyFont="1" applyFill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5" fontId="10" fillId="2" borderId="9" xfId="0" applyNumberFormat="1" applyFont="1" applyFill="1" applyBorder="1"/>
    <xf numFmtId="5" fontId="10" fillId="2" borderId="10" xfId="0" applyNumberFormat="1" applyFont="1" applyFill="1" applyBorder="1"/>
    <xf numFmtId="5" fontId="10" fillId="2" borderId="11" xfId="0" applyNumberFormat="1" applyFont="1" applyFill="1" applyBorder="1"/>
    <xf numFmtId="5" fontId="10" fillId="0" borderId="0" xfId="0" applyNumberFormat="1" applyFont="1"/>
    <xf numFmtId="0" fontId="11" fillId="0" borderId="0" xfId="0" applyFont="1" applyAlignment="1">
      <alignment horizontal="right"/>
    </xf>
    <xf numFmtId="5" fontId="10" fillId="3" borderId="12" xfId="0" applyNumberFormat="1" applyFont="1" applyFill="1" applyBorder="1"/>
    <xf numFmtId="5" fontId="10" fillId="0" borderId="11" xfId="0" applyNumberFormat="1" applyFont="1" applyBorder="1"/>
    <xf numFmtId="10" fontId="10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5" xfId="0" applyFont="1" applyBorder="1"/>
    <xf numFmtId="1" fontId="11" fillId="0" borderId="0" xfId="0" applyNumberFormat="1" applyFont="1" applyBorder="1"/>
    <xf numFmtId="1" fontId="11" fillId="0" borderId="5" xfId="0" applyNumberFormat="1" applyFont="1" applyBorder="1"/>
    <xf numFmtId="10" fontId="11" fillId="0" borderId="7" xfId="0" applyNumberFormat="1" applyFont="1" applyBorder="1"/>
    <xf numFmtId="10" fontId="11" fillId="0" borderId="8" xfId="0" applyNumberFormat="1" applyFont="1" applyBorder="1"/>
    <xf numFmtId="0" fontId="10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11" fillId="0" borderId="1" xfId="1" applyNumberFormat="1" applyFont="1" applyBorder="1"/>
    <xf numFmtId="164" fontId="11" fillId="0" borderId="2" xfId="1" applyNumberFormat="1" applyFont="1" applyBorder="1"/>
    <xf numFmtId="164" fontId="11" fillId="0" borderId="3" xfId="1" applyNumberFormat="1" applyFont="1" applyBorder="1"/>
    <xf numFmtId="164" fontId="11" fillId="0" borderId="6" xfId="1" applyNumberFormat="1" applyFont="1" applyBorder="1"/>
    <xf numFmtId="164" fontId="11" fillId="0" borderId="7" xfId="1" applyNumberFormat="1" applyFont="1" applyBorder="1"/>
    <xf numFmtId="164" fontId="11" fillId="0" borderId="8" xfId="1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8" borderId="0" xfId="0" applyFont="1" applyFill="1"/>
    <xf numFmtId="5" fontId="10" fillId="8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er,%20Ken/ModelingBook/Chaps1-6/Chap6/ABna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Budget"/>
      <sheetName val="Base Case"/>
      <sheetName val="Sheet2"/>
      <sheetName val="Sheet3"/>
      <sheetName val="Tornado Constant"/>
      <sheetName val="Tornado Variable"/>
      <sheetName val="Tornado Variable 2"/>
    </sheetNames>
    <sheetDataSet>
      <sheetData sheetId="0" refreshError="1"/>
      <sheetData sheetId="1">
        <row r="7">
          <cell r="C7">
            <v>40</v>
          </cell>
        </row>
        <row r="8">
          <cell r="C8">
            <v>25</v>
          </cell>
        </row>
        <row r="9">
          <cell r="D9">
            <v>0.9</v>
          </cell>
          <cell r="E9">
            <v>1.1000000000000001</v>
          </cell>
          <cell r="F9">
            <v>0.8</v>
          </cell>
          <cell r="G9">
            <v>1.2</v>
          </cell>
        </row>
        <row r="10">
          <cell r="C10">
            <v>0.15</v>
          </cell>
        </row>
        <row r="12">
          <cell r="C12">
            <v>35</v>
          </cell>
        </row>
        <row r="13">
          <cell r="C13">
            <v>3000</v>
          </cell>
        </row>
        <row r="14">
          <cell r="D14">
            <v>8000</v>
          </cell>
          <cell r="E14">
            <v>8000</v>
          </cell>
          <cell r="F14">
            <v>9000</v>
          </cell>
          <cell r="G14">
            <v>9000</v>
          </cell>
        </row>
        <row r="15">
          <cell r="C15">
            <v>40000</v>
          </cell>
        </row>
        <row r="18">
          <cell r="D18">
            <v>10000</v>
          </cell>
          <cell r="E18">
            <v>10000</v>
          </cell>
          <cell r="F18">
            <v>10000</v>
          </cell>
          <cell r="G18">
            <v>10000</v>
          </cell>
        </row>
        <row r="21">
          <cell r="C21">
            <v>69662.103562491364</v>
          </cell>
        </row>
        <row r="27">
          <cell r="D27">
            <v>3591.5525890622844</v>
          </cell>
          <cell r="E27">
            <v>4389.6753866316812</v>
          </cell>
          <cell r="F27">
            <v>3192.4911902775862</v>
          </cell>
          <cell r="G27">
            <v>4788.7367854163795</v>
          </cell>
        </row>
        <row r="28">
          <cell r="D28">
            <v>143662.10356249136</v>
          </cell>
          <cell r="E28">
            <v>175587.01546526724</v>
          </cell>
          <cell r="F28">
            <v>127699.64761110344</v>
          </cell>
          <cell r="G28">
            <v>191549.47141665517</v>
          </cell>
          <cell r="H28">
            <v>638498.2380555172</v>
          </cell>
        </row>
        <row r="29">
          <cell r="D29">
            <v>89788.814726557102</v>
          </cell>
          <cell r="E29">
            <v>109741.88466579204</v>
          </cell>
          <cell r="F29">
            <v>79812.27975693965</v>
          </cell>
          <cell r="G29">
            <v>119718.41963540949</v>
          </cell>
        </row>
        <row r="30">
          <cell r="D30">
            <v>53873.288835934261</v>
          </cell>
          <cell r="E30">
            <v>65845.130799475199</v>
          </cell>
          <cell r="F30">
            <v>47887.367854163793</v>
          </cell>
          <cell r="G30">
            <v>71831.051781245682</v>
          </cell>
        </row>
        <row r="34">
          <cell r="D34">
            <v>21549.315534373705</v>
          </cell>
          <cell r="E34">
            <v>26338.052319790084</v>
          </cell>
          <cell r="F34">
            <v>19154.947141665514</v>
          </cell>
          <cell r="G34">
            <v>28732.420712498275</v>
          </cell>
        </row>
        <row r="35">
          <cell r="D35">
            <v>39549.315534373702</v>
          </cell>
          <cell r="E35">
            <v>44338.052319790084</v>
          </cell>
          <cell r="F35">
            <v>38154.947141665514</v>
          </cell>
          <cell r="G35">
            <v>47732.420712498279</v>
          </cell>
        </row>
      </sheetData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65534"/>
  <sheetViews>
    <sheetView tabSelected="1" zoomScale="90" zoomScaleNormal="90" workbookViewId="0">
      <selection activeCell="I1" sqref="I1"/>
    </sheetView>
  </sheetViews>
  <sheetFormatPr defaultColWidth="8.85546875" defaultRowHeight="15" x14ac:dyDescent="0.25"/>
  <cols>
    <col min="1" max="1" width="15" style="15" customWidth="1"/>
    <col min="2" max="2" width="14" style="15" customWidth="1"/>
    <col min="3" max="3" width="10" style="15" customWidth="1"/>
    <col min="4" max="7" width="10.42578125" style="15" customWidth="1"/>
    <col min="8" max="8" width="9.7109375" style="15" customWidth="1"/>
    <col min="9" max="9" width="3.42578125" style="15" customWidth="1"/>
    <col min="10" max="10" width="14.42578125" style="15" customWidth="1"/>
    <col min="11" max="16384" width="8.85546875" style="15"/>
  </cols>
  <sheetData>
    <row r="1" spans="1:10" x14ac:dyDescent="0.25">
      <c r="A1" s="14" t="s">
        <v>0</v>
      </c>
    </row>
    <row r="2" spans="1:10" x14ac:dyDescent="0.25">
      <c r="A2" s="16" t="s">
        <v>1</v>
      </c>
      <c r="B2" s="14"/>
      <c r="C2" s="14"/>
      <c r="D2" s="14"/>
      <c r="E2" s="14"/>
      <c r="F2" s="14"/>
      <c r="G2" s="14"/>
      <c r="H2" s="14"/>
    </row>
    <row r="3" spans="1:10" x14ac:dyDescent="0.25">
      <c r="A3" s="17">
        <v>41275</v>
      </c>
      <c r="B3" s="14"/>
      <c r="C3" s="14"/>
      <c r="D3" s="14"/>
      <c r="E3" s="14"/>
      <c r="F3" s="14"/>
      <c r="G3" s="14"/>
      <c r="H3" s="14"/>
    </row>
    <row r="4" spans="1:10" x14ac:dyDescent="0.25">
      <c r="A4" s="14"/>
      <c r="B4" s="14"/>
      <c r="C4" s="14"/>
      <c r="D4" s="14"/>
      <c r="E4" s="14"/>
      <c r="F4" s="14"/>
      <c r="G4" s="14"/>
      <c r="H4" s="14"/>
    </row>
    <row r="5" spans="1:10" x14ac:dyDescent="0.25">
      <c r="A5" s="14" t="s">
        <v>2</v>
      </c>
      <c r="B5" s="14"/>
      <c r="C5" s="14"/>
      <c r="D5" s="14"/>
      <c r="E5" s="14"/>
      <c r="F5" s="14"/>
      <c r="G5" s="14"/>
      <c r="H5" s="14"/>
    </row>
    <row r="6" spans="1:10" x14ac:dyDescent="0.25">
      <c r="A6" s="14"/>
      <c r="B6" s="18"/>
      <c r="C6" s="19"/>
      <c r="D6" s="20" t="s">
        <v>3</v>
      </c>
      <c r="E6" s="20" t="s">
        <v>4</v>
      </c>
      <c r="F6" s="20" t="s">
        <v>5</v>
      </c>
      <c r="G6" s="21" t="s">
        <v>6</v>
      </c>
      <c r="H6" s="14"/>
      <c r="J6" s="14" t="s">
        <v>40</v>
      </c>
    </row>
    <row r="7" spans="1:10" x14ac:dyDescent="0.25">
      <c r="A7" s="14"/>
      <c r="B7" s="22" t="s">
        <v>7</v>
      </c>
      <c r="C7" s="23">
        <v>40</v>
      </c>
      <c r="D7" s="24"/>
      <c r="E7" s="24"/>
      <c r="F7" s="24"/>
      <c r="G7" s="25"/>
      <c r="H7" s="14"/>
      <c r="J7" s="15" t="s">
        <v>41</v>
      </c>
    </row>
    <row r="8" spans="1:10" x14ac:dyDescent="0.25">
      <c r="A8" s="14"/>
      <c r="B8" s="22" t="s">
        <v>8</v>
      </c>
      <c r="C8" s="23">
        <v>25</v>
      </c>
      <c r="D8" s="24"/>
      <c r="E8" s="24"/>
      <c r="F8" s="24"/>
      <c r="G8" s="25"/>
      <c r="H8" s="14"/>
      <c r="J8" s="15" t="s">
        <v>42</v>
      </c>
    </row>
    <row r="9" spans="1:10" x14ac:dyDescent="0.25">
      <c r="A9" s="14"/>
      <c r="B9" s="22" t="s">
        <v>9</v>
      </c>
      <c r="C9" s="24"/>
      <c r="D9" s="24">
        <v>0.9</v>
      </c>
      <c r="E9" s="24">
        <v>1.1000000000000001</v>
      </c>
      <c r="F9" s="24">
        <v>0.8</v>
      </c>
      <c r="G9" s="25">
        <v>1.2</v>
      </c>
      <c r="H9" s="14"/>
      <c r="J9" s="15" t="s">
        <v>43</v>
      </c>
    </row>
    <row r="10" spans="1:10" x14ac:dyDescent="0.25">
      <c r="A10" s="14"/>
      <c r="B10" s="22" t="s">
        <v>25</v>
      </c>
      <c r="C10" s="24">
        <v>0.15</v>
      </c>
      <c r="D10" s="24"/>
      <c r="E10" s="24"/>
      <c r="F10" s="24"/>
      <c r="G10" s="25"/>
      <c r="H10" s="14"/>
      <c r="J10" s="15" t="s">
        <v>42</v>
      </c>
    </row>
    <row r="11" spans="1:10" x14ac:dyDescent="0.25">
      <c r="A11" s="14"/>
      <c r="B11" s="22" t="s">
        <v>10</v>
      </c>
      <c r="C11" s="26"/>
      <c r="D11" s="24"/>
      <c r="E11" s="24"/>
      <c r="F11" s="24"/>
      <c r="G11" s="25"/>
      <c r="H11" s="14"/>
    </row>
    <row r="12" spans="1:10" x14ac:dyDescent="0.25">
      <c r="A12" s="14"/>
      <c r="B12" s="22"/>
      <c r="C12" s="24">
        <v>35</v>
      </c>
      <c r="D12" s="24"/>
      <c r="E12" s="24"/>
      <c r="F12" s="24"/>
      <c r="G12" s="25"/>
      <c r="H12" s="14"/>
      <c r="J12" s="15" t="s">
        <v>44</v>
      </c>
    </row>
    <row r="13" spans="1:10" x14ac:dyDescent="0.25">
      <c r="A13" s="14"/>
      <c r="B13" s="22"/>
      <c r="C13" s="24">
        <v>3000</v>
      </c>
      <c r="D13" s="24"/>
      <c r="E13" s="24"/>
      <c r="F13" s="24"/>
      <c r="G13" s="25"/>
      <c r="H13" s="14"/>
    </row>
    <row r="14" spans="1:10" x14ac:dyDescent="0.25">
      <c r="A14" s="14"/>
      <c r="B14" s="22" t="s">
        <v>21</v>
      </c>
      <c r="C14" s="24"/>
      <c r="D14" s="24">
        <v>8000</v>
      </c>
      <c r="E14" s="24">
        <v>8000</v>
      </c>
      <c r="F14" s="24">
        <v>9000</v>
      </c>
      <c r="G14" s="25">
        <v>9000</v>
      </c>
      <c r="H14" s="14"/>
      <c r="J14" s="15" t="s">
        <v>44</v>
      </c>
    </row>
    <row r="15" spans="1:10" x14ac:dyDescent="0.25">
      <c r="A15" s="14"/>
      <c r="B15" s="27" t="s">
        <v>11</v>
      </c>
      <c r="C15" s="28">
        <v>40000</v>
      </c>
      <c r="D15" s="29"/>
      <c r="E15" s="29"/>
      <c r="F15" s="29"/>
      <c r="G15" s="30"/>
      <c r="H15" s="14"/>
      <c r="J15" s="15" t="s">
        <v>45</v>
      </c>
    </row>
    <row r="16" spans="1:10" x14ac:dyDescent="0.25">
      <c r="A16" s="14"/>
      <c r="B16" s="14"/>
      <c r="C16" s="14"/>
      <c r="D16" s="14"/>
      <c r="E16" s="14"/>
      <c r="F16" s="14"/>
      <c r="G16" s="14"/>
      <c r="H16" s="14"/>
    </row>
    <row r="17" spans="1:10" x14ac:dyDescent="0.25">
      <c r="A17" s="14" t="s">
        <v>37</v>
      </c>
      <c r="B17" s="14"/>
      <c r="C17" s="14"/>
      <c r="D17" s="14"/>
      <c r="E17" s="14"/>
      <c r="F17" s="14"/>
      <c r="G17" s="14"/>
      <c r="H17" s="31" t="s">
        <v>12</v>
      </c>
    </row>
    <row r="18" spans="1:10" x14ac:dyDescent="0.25">
      <c r="A18" s="14"/>
      <c r="B18" s="32" t="s">
        <v>13</v>
      </c>
      <c r="C18" s="33"/>
      <c r="D18" s="34">
        <v>10000</v>
      </c>
      <c r="E18" s="34">
        <v>10000</v>
      </c>
      <c r="F18" s="35">
        <v>10000</v>
      </c>
      <c r="G18" s="36">
        <v>10000</v>
      </c>
      <c r="H18" s="37">
        <f>SUM(D18:G18)</f>
        <v>40000</v>
      </c>
      <c r="J18" s="15" t="s">
        <v>33</v>
      </c>
    </row>
    <row r="19" spans="1:10" x14ac:dyDescent="0.25">
      <c r="A19" s="14"/>
      <c r="B19" s="38" t="s">
        <v>14</v>
      </c>
      <c r="C19" s="14"/>
      <c r="D19" s="14"/>
      <c r="E19" s="14"/>
      <c r="F19" s="14" t="s">
        <v>14</v>
      </c>
      <c r="G19" s="14"/>
      <c r="H19" s="14"/>
    </row>
    <row r="20" spans="1:10" x14ac:dyDescent="0.25">
      <c r="A20" s="14" t="s">
        <v>15</v>
      </c>
      <c r="B20" s="14"/>
      <c r="C20" s="14"/>
      <c r="D20" s="14" t="s">
        <v>14</v>
      </c>
      <c r="E20" s="14"/>
      <c r="F20" s="14"/>
      <c r="G20" s="14"/>
      <c r="H20" s="14" t="s">
        <v>14</v>
      </c>
    </row>
    <row r="21" spans="1:10" x14ac:dyDescent="0.25">
      <c r="A21" s="14"/>
      <c r="B21" s="32" t="s">
        <v>16</v>
      </c>
      <c r="C21" s="39">
        <f>H37</f>
        <v>69662.103562491364</v>
      </c>
      <c r="D21" s="14"/>
      <c r="E21" s="32" t="s">
        <v>38</v>
      </c>
      <c r="F21" s="40">
        <v>69662.103562491364</v>
      </c>
      <c r="G21" s="14"/>
      <c r="H21" s="14" t="s">
        <v>14</v>
      </c>
    </row>
    <row r="22" spans="1:10" x14ac:dyDescent="0.25">
      <c r="A22" s="14"/>
      <c r="B22" s="14"/>
      <c r="C22" s="37"/>
      <c r="D22" s="41"/>
      <c r="E22" s="14"/>
      <c r="F22" s="14"/>
      <c r="G22" s="14"/>
      <c r="H22" s="14"/>
    </row>
    <row r="23" spans="1:10" x14ac:dyDescent="0.25">
      <c r="A23" s="14" t="s">
        <v>39</v>
      </c>
      <c r="B23" s="14"/>
      <c r="C23" s="14"/>
      <c r="H23" s="14"/>
    </row>
    <row r="24" spans="1:10" x14ac:dyDescent="0.25">
      <c r="A24" s="14"/>
      <c r="B24" s="18" t="s">
        <v>17</v>
      </c>
      <c r="C24" s="19"/>
      <c r="D24" s="20" t="s">
        <v>3</v>
      </c>
      <c r="E24" s="20" t="s">
        <v>4</v>
      </c>
      <c r="F24" s="20" t="s">
        <v>5</v>
      </c>
      <c r="G24" s="20" t="s">
        <v>6</v>
      </c>
      <c r="H24" s="21" t="s">
        <v>12</v>
      </c>
    </row>
    <row r="25" spans="1:10" x14ac:dyDescent="0.25">
      <c r="A25" s="14"/>
      <c r="B25" s="22" t="s">
        <v>9</v>
      </c>
      <c r="C25" s="24"/>
      <c r="D25" s="42">
        <f>D9</f>
        <v>0.9</v>
      </c>
      <c r="E25" s="42">
        <f>E9</f>
        <v>1.1000000000000001</v>
      </c>
      <c r="F25" s="42">
        <f>F9</f>
        <v>0.8</v>
      </c>
      <c r="G25" s="42">
        <f>G9</f>
        <v>1.2</v>
      </c>
      <c r="H25" s="43"/>
    </row>
    <row r="26" spans="1:10" x14ac:dyDescent="0.25">
      <c r="A26" s="14"/>
      <c r="B26" s="22"/>
      <c r="C26" s="24"/>
      <c r="D26" s="26"/>
      <c r="E26" s="26"/>
      <c r="F26" s="26"/>
      <c r="G26" s="26"/>
      <c r="H26" s="43"/>
    </row>
    <row r="27" spans="1:10" x14ac:dyDescent="0.25">
      <c r="A27" s="14"/>
      <c r="B27" s="22" t="s">
        <v>18</v>
      </c>
      <c r="C27" s="24"/>
      <c r="D27" s="44">
        <f>$C$12*D25*($C$13+D18)^0.5</f>
        <v>3591.5525890622844</v>
      </c>
      <c r="E27" s="44">
        <f>$C$12*E25*($C$13+E18)^0.5</f>
        <v>4389.6753866316812</v>
      </c>
      <c r="F27" s="44">
        <f>$C$12*F25*($C$13+F18)^0.5</f>
        <v>3192.4911902775862</v>
      </c>
      <c r="G27" s="44">
        <f>$C$12*G25*($C$13+G18)^0.5</f>
        <v>4788.7367854163795</v>
      </c>
      <c r="H27" s="45">
        <f>SUM(D27:G27)</f>
        <v>15962.455951387932</v>
      </c>
      <c r="J27" s="15" t="s">
        <v>35</v>
      </c>
    </row>
    <row r="28" spans="1:10" x14ac:dyDescent="0.25">
      <c r="A28" s="14"/>
      <c r="B28" s="22" t="s">
        <v>19</v>
      </c>
      <c r="C28" s="24"/>
      <c r="D28" s="44">
        <f>$C$7*D27</f>
        <v>143662.10356249136</v>
      </c>
      <c r="E28" s="44">
        <f>$C$7*E27</f>
        <v>175587.01546526724</v>
      </c>
      <c r="F28" s="44">
        <f>$C$7*F27</f>
        <v>127699.64761110344</v>
      </c>
      <c r="G28" s="44">
        <f>$C$7*G27</f>
        <v>191549.47141665517</v>
      </c>
      <c r="H28" s="45">
        <f>SUM(D28:G28)</f>
        <v>638498.2380555172</v>
      </c>
      <c r="J28" s="15" t="s">
        <v>26</v>
      </c>
    </row>
    <row r="29" spans="1:10" x14ac:dyDescent="0.25">
      <c r="A29" s="14"/>
      <c r="B29" s="22" t="s">
        <v>46</v>
      </c>
      <c r="C29" s="24"/>
      <c r="D29" s="44">
        <f>$C$8*D27</f>
        <v>89788.814726557102</v>
      </c>
      <c r="E29" s="44">
        <f>$C$8*E27</f>
        <v>109741.88466579204</v>
      </c>
      <c r="F29" s="44">
        <f>$C$8*F27</f>
        <v>79812.27975693965</v>
      </c>
      <c r="G29" s="44">
        <f>$C$8*G27</f>
        <v>119718.41963540949</v>
      </c>
      <c r="H29" s="45">
        <f>SUM(D29:G29)</f>
        <v>399061.39878469828</v>
      </c>
      <c r="J29" s="15" t="s">
        <v>27</v>
      </c>
    </row>
    <row r="30" spans="1:10" x14ac:dyDescent="0.25">
      <c r="A30" s="14"/>
      <c r="B30" s="22" t="s">
        <v>20</v>
      </c>
      <c r="C30" s="24"/>
      <c r="D30" s="44">
        <f>D28-D29</f>
        <v>53873.288835934261</v>
      </c>
      <c r="E30" s="44">
        <f>E28-E29</f>
        <v>65845.130799475199</v>
      </c>
      <c r="F30" s="44">
        <f>F28-F29</f>
        <v>47887.367854163793</v>
      </c>
      <c r="G30" s="44">
        <f>G28-G29</f>
        <v>71831.051781245682</v>
      </c>
      <c r="H30" s="45">
        <f>SUM(D30:G30)</f>
        <v>239436.83927081892</v>
      </c>
      <c r="J30" s="15" t="s">
        <v>29</v>
      </c>
    </row>
    <row r="31" spans="1:10" x14ac:dyDescent="0.25">
      <c r="A31" s="14"/>
      <c r="B31" s="22"/>
      <c r="C31" s="24"/>
      <c r="D31" s="44"/>
      <c r="E31" s="44"/>
      <c r="F31" s="44"/>
      <c r="G31" s="44"/>
      <c r="H31" s="45"/>
    </row>
    <row r="32" spans="1:10" x14ac:dyDescent="0.25">
      <c r="A32" s="14"/>
      <c r="B32" s="22" t="s">
        <v>21</v>
      </c>
      <c r="C32" s="24"/>
      <c r="D32" s="44">
        <f>D14</f>
        <v>8000</v>
      </c>
      <c r="E32" s="44">
        <f>E14</f>
        <v>8000</v>
      </c>
      <c r="F32" s="44">
        <f>F14</f>
        <v>9000</v>
      </c>
      <c r="G32" s="44">
        <f>G14</f>
        <v>9000</v>
      </c>
      <c r="H32" s="45">
        <f>SUM(D32:G32)</f>
        <v>34000</v>
      </c>
      <c r="J32" s="15" t="s">
        <v>28</v>
      </c>
    </row>
    <row r="33" spans="1:10" x14ac:dyDescent="0.25">
      <c r="A33" s="14"/>
      <c r="B33" s="22" t="s">
        <v>22</v>
      </c>
      <c r="C33" s="24"/>
      <c r="D33" s="44">
        <f>D18</f>
        <v>10000</v>
      </c>
      <c r="E33" s="44">
        <f>E18</f>
        <v>10000</v>
      </c>
      <c r="F33" s="44">
        <f>F18</f>
        <v>10000</v>
      </c>
      <c r="G33" s="44">
        <f>G18</f>
        <v>10000</v>
      </c>
      <c r="H33" s="45">
        <f>SUM(D33:G33)</f>
        <v>40000</v>
      </c>
      <c r="J33" s="15" t="s">
        <v>30</v>
      </c>
    </row>
    <row r="34" spans="1:10" x14ac:dyDescent="0.25">
      <c r="A34" s="14"/>
      <c r="B34" s="22" t="s">
        <v>23</v>
      </c>
      <c r="C34" s="24"/>
      <c r="D34" s="44">
        <f>$C$10*D28</f>
        <v>21549.315534373705</v>
      </c>
      <c r="E34" s="44">
        <f>$C$10*E28</f>
        <v>26338.052319790084</v>
      </c>
      <c r="F34" s="44">
        <f>$C$10*F28</f>
        <v>19154.947141665514</v>
      </c>
      <c r="G34" s="44">
        <f>$C$10*G28</f>
        <v>28732.420712498275</v>
      </c>
      <c r="H34" s="45">
        <f>SUM(D34:G34)</f>
        <v>95774.735708327586</v>
      </c>
      <c r="J34" s="15" t="s">
        <v>31</v>
      </c>
    </row>
    <row r="35" spans="1:10" x14ac:dyDescent="0.25">
      <c r="A35" s="14"/>
      <c r="B35" s="22" t="s">
        <v>32</v>
      </c>
      <c r="C35" s="24"/>
      <c r="D35" s="44">
        <f>SUM(D32:D34)</f>
        <v>39549.315534373702</v>
      </c>
      <c r="E35" s="44">
        <f>SUM(E32:E34)</f>
        <v>44338.052319790084</v>
      </c>
      <c r="F35" s="44">
        <f>SUM(F32:F34)</f>
        <v>38154.947141665514</v>
      </c>
      <c r="G35" s="44">
        <f>SUM(G32:G34)</f>
        <v>47732.420712498279</v>
      </c>
      <c r="H35" s="45">
        <f>SUM(D35:G35)</f>
        <v>169774.73570832756</v>
      </c>
      <c r="J35" s="15" t="s">
        <v>33</v>
      </c>
    </row>
    <row r="36" spans="1:10" x14ac:dyDescent="0.25">
      <c r="A36" s="14"/>
      <c r="B36" s="22"/>
      <c r="C36" s="24"/>
      <c r="D36" s="44"/>
      <c r="E36" s="44"/>
      <c r="F36" s="44"/>
      <c r="G36" s="44"/>
      <c r="H36" s="45"/>
    </row>
    <row r="37" spans="1:10" x14ac:dyDescent="0.25">
      <c r="A37" s="14"/>
      <c r="B37" s="22" t="s">
        <v>16</v>
      </c>
      <c r="C37" s="24"/>
      <c r="D37" s="44">
        <f>D30-D35</f>
        <v>14323.97330156056</v>
      </c>
      <c r="E37" s="44">
        <f>E30-E35</f>
        <v>21507.078479685115</v>
      </c>
      <c r="F37" s="44">
        <f>F30-F35</f>
        <v>9732.4207124982786</v>
      </c>
      <c r="G37" s="44">
        <f>G30-G35</f>
        <v>24098.631068747403</v>
      </c>
      <c r="H37" s="45">
        <f>SUM(D37:G37)</f>
        <v>69662.103562491364</v>
      </c>
      <c r="J37" s="15" t="s">
        <v>36</v>
      </c>
    </row>
    <row r="38" spans="1:10" x14ac:dyDescent="0.25">
      <c r="A38" s="14"/>
      <c r="B38" s="27" t="s">
        <v>24</v>
      </c>
      <c r="C38" s="29"/>
      <c r="D38" s="46">
        <f>D37/D28</f>
        <v>9.9705997241852973E-2</v>
      </c>
      <c r="E38" s="46">
        <f>E37/E28</f>
        <v>0.12248672501606143</v>
      </c>
      <c r="F38" s="46">
        <f>F37/F28</f>
        <v>7.6213371724700413E-2</v>
      </c>
      <c r="G38" s="46">
        <f>G37/G28</f>
        <v>0.12580891448313355</v>
      </c>
      <c r="H38" s="47">
        <f>H37/H28</f>
        <v>0.10910304744871398</v>
      </c>
      <c r="J38" s="15" t="s">
        <v>34</v>
      </c>
    </row>
    <row r="65534" spans="255:255" x14ac:dyDescent="0.25">
      <c r="IU65534" s="15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/>
  </sheetPr>
  <dimension ref="B1:F12"/>
  <sheetViews>
    <sheetView showGridLines="0" workbookViewId="0">
      <selection activeCell="I16" sqref="I16"/>
    </sheetView>
  </sheetViews>
  <sheetFormatPr defaultRowHeight="12.75" outlineLevelRow="1" outlineLevelCol="1" x14ac:dyDescent="0.2"/>
  <cols>
    <col min="3" max="3" width="6.28515625" customWidth="1"/>
    <col min="4" max="6" width="13.28515625" customWidth="1" outlineLevel="1"/>
  </cols>
  <sheetData>
    <row r="1" spans="2:6" ht="13.5" thickBot="1" x14ac:dyDescent="0.25"/>
    <row r="2" spans="2:6" ht="15" x14ac:dyDescent="0.25">
      <c r="B2" s="5" t="s">
        <v>55</v>
      </c>
      <c r="C2" s="5"/>
      <c r="D2" s="10"/>
      <c r="E2" s="10"/>
      <c r="F2" s="10"/>
    </row>
    <row r="3" spans="2:6" ht="15" collapsed="1" x14ac:dyDescent="0.25">
      <c r="B3" s="4"/>
      <c r="C3" s="4"/>
      <c r="D3" s="11" t="s">
        <v>57</v>
      </c>
      <c r="E3" s="11" t="s">
        <v>51</v>
      </c>
      <c r="F3" s="11" t="s">
        <v>53</v>
      </c>
    </row>
    <row r="4" spans="2:6" ht="33.75" hidden="1" outlineLevel="1" x14ac:dyDescent="0.2">
      <c r="B4" s="7"/>
      <c r="C4" s="7"/>
      <c r="D4" s="1"/>
      <c r="E4" s="13" t="s">
        <v>52</v>
      </c>
      <c r="F4" s="13" t="s">
        <v>54</v>
      </c>
    </row>
    <row r="5" spans="2:6" x14ac:dyDescent="0.2">
      <c r="B5" s="8" t="s">
        <v>56</v>
      </c>
      <c r="C5" s="8"/>
      <c r="D5" s="6"/>
      <c r="E5" s="6"/>
      <c r="F5" s="6"/>
    </row>
    <row r="6" spans="2:6" outlineLevel="1" x14ac:dyDescent="0.2">
      <c r="B6" s="7"/>
      <c r="C6" s="7" t="s">
        <v>48</v>
      </c>
      <c r="D6" s="2">
        <v>40</v>
      </c>
      <c r="E6" s="12">
        <v>50</v>
      </c>
      <c r="F6" s="12">
        <v>35</v>
      </c>
    </row>
    <row r="7" spans="2:6" outlineLevel="1" x14ac:dyDescent="0.2">
      <c r="B7" s="7"/>
      <c r="C7" s="7" t="s">
        <v>49</v>
      </c>
      <c r="D7" s="2">
        <v>25</v>
      </c>
      <c r="E7" s="12">
        <v>20</v>
      </c>
      <c r="F7" s="12">
        <v>30</v>
      </c>
    </row>
    <row r="8" spans="2:6" x14ac:dyDescent="0.2">
      <c r="B8" s="8" t="s">
        <v>58</v>
      </c>
      <c r="C8" s="8"/>
      <c r="D8" s="6"/>
      <c r="E8" s="6"/>
      <c r="F8" s="6"/>
    </row>
    <row r="9" spans="2:6" ht="13.5" outlineLevel="1" thickBot="1" x14ac:dyDescent="0.25">
      <c r="B9" s="9"/>
      <c r="C9" s="9" t="s">
        <v>50</v>
      </c>
      <c r="D9" s="3">
        <v>69662.103562491393</v>
      </c>
      <c r="E9" s="3">
        <v>285155.258906228</v>
      </c>
      <c r="F9" s="3">
        <v>-77990.613987846998</v>
      </c>
    </row>
    <row r="10" spans="2:6" x14ac:dyDescent="0.2">
      <c r="B10" t="s">
        <v>59</v>
      </c>
    </row>
    <row r="11" spans="2:6" x14ac:dyDescent="0.2">
      <c r="B11" t="s">
        <v>60</v>
      </c>
    </row>
    <row r="12" spans="2:6" x14ac:dyDescent="0.2">
      <c r="B12" t="s">
        <v>61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U65534"/>
  <sheetViews>
    <sheetView zoomScale="90" zoomScaleNormal="90" workbookViewId="0">
      <pane ySplit="7125" topLeftCell="A37"/>
      <selection activeCell="R29" sqref="R29"/>
      <selection pane="bottomLeft" activeCell="A26" sqref="A26"/>
    </sheetView>
  </sheetViews>
  <sheetFormatPr defaultColWidth="8.85546875" defaultRowHeight="15" x14ac:dyDescent="0.25"/>
  <cols>
    <col min="1" max="1" width="15" style="15" customWidth="1"/>
    <col min="2" max="2" width="14" style="15" customWidth="1"/>
    <col min="3" max="3" width="9.7109375" style="15" customWidth="1"/>
    <col min="4" max="7" width="10.42578125" style="15" customWidth="1"/>
    <col min="8" max="8" width="9.7109375" style="15" customWidth="1"/>
    <col min="9" max="9" width="3.42578125" style="15" customWidth="1"/>
    <col min="10" max="10" width="8.85546875" style="15"/>
    <col min="11" max="11" width="7.140625" style="15" customWidth="1"/>
    <col min="12" max="12" width="9.85546875" style="15" bestFit="1" customWidth="1"/>
    <col min="13" max="13" width="11" style="15" bestFit="1" customWidth="1"/>
    <col min="14" max="14" width="11.42578125" style="15" bestFit="1" customWidth="1"/>
    <col min="15" max="16384" width="8.85546875" style="15"/>
  </cols>
  <sheetData>
    <row r="1" spans="1:14" x14ac:dyDescent="0.25">
      <c r="A1" s="14" t="s">
        <v>0</v>
      </c>
    </row>
    <row r="2" spans="1:14" x14ac:dyDescent="0.25">
      <c r="A2" s="16"/>
      <c r="B2" s="14"/>
      <c r="C2" s="14"/>
      <c r="D2" s="14"/>
      <c r="E2" s="14"/>
      <c r="F2" s="14"/>
      <c r="G2" s="14"/>
      <c r="H2" s="14"/>
    </row>
    <row r="3" spans="1:14" x14ac:dyDescent="0.25">
      <c r="A3" s="17"/>
      <c r="B3" s="14"/>
      <c r="C3" s="14"/>
      <c r="D3" s="14"/>
      <c r="E3" s="14"/>
      <c r="F3" s="14"/>
      <c r="G3" s="14"/>
      <c r="H3" s="14"/>
    </row>
    <row r="4" spans="1:14" x14ac:dyDescent="0.25">
      <c r="A4" s="14"/>
      <c r="B4" s="14"/>
      <c r="C4" s="14"/>
      <c r="D4" s="14"/>
      <c r="E4" s="14"/>
      <c r="F4" s="14"/>
      <c r="G4" s="14"/>
      <c r="H4" s="14"/>
    </row>
    <row r="5" spans="1:14" x14ac:dyDescent="0.25">
      <c r="A5" s="14" t="s">
        <v>2</v>
      </c>
      <c r="B5" s="14"/>
      <c r="C5" s="14"/>
      <c r="D5" s="14"/>
      <c r="E5" s="14"/>
      <c r="F5" s="14"/>
      <c r="G5" s="14"/>
      <c r="H5" s="14"/>
      <c r="J5" s="48" t="s">
        <v>62</v>
      </c>
      <c r="L5" s="49">
        <v>1</v>
      </c>
      <c r="M5" s="50">
        <v>2</v>
      </c>
      <c r="N5" s="51">
        <v>3</v>
      </c>
    </row>
    <row r="6" spans="1:14" x14ac:dyDescent="0.25">
      <c r="A6" s="14"/>
      <c r="B6" s="18" t="s">
        <v>63</v>
      </c>
      <c r="C6" s="52">
        <v>1</v>
      </c>
      <c r="D6" s="20" t="s">
        <v>3</v>
      </c>
      <c r="E6" s="20" t="s">
        <v>4</v>
      </c>
      <c r="F6" s="20" t="s">
        <v>5</v>
      </c>
      <c r="G6" s="21" t="s">
        <v>6</v>
      </c>
      <c r="H6" s="14"/>
      <c r="L6" s="53" t="s">
        <v>51</v>
      </c>
      <c r="M6" s="54" t="s">
        <v>47</v>
      </c>
      <c r="N6" s="55" t="s">
        <v>53</v>
      </c>
    </row>
    <row r="7" spans="1:14" x14ac:dyDescent="0.25">
      <c r="A7" s="14"/>
      <c r="B7" s="22" t="s">
        <v>7</v>
      </c>
      <c r="C7" s="23">
        <f>CHOOSE($C$6,L7,M7,N7)</f>
        <v>50</v>
      </c>
      <c r="D7" s="24"/>
      <c r="E7" s="24"/>
      <c r="F7" s="24"/>
      <c r="G7" s="25"/>
      <c r="H7" s="14"/>
      <c r="K7" s="18" t="s">
        <v>7</v>
      </c>
      <c r="L7" s="56">
        <v>50</v>
      </c>
      <c r="M7" s="57">
        <v>40</v>
      </c>
      <c r="N7" s="58">
        <v>35</v>
      </c>
    </row>
    <row r="8" spans="1:14" x14ac:dyDescent="0.25">
      <c r="A8" s="14"/>
      <c r="B8" s="22" t="s">
        <v>8</v>
      </c>
      <c r="C8" s="23">
        <f>CHOOSE($C$6,L8,M8,N8)</f>
        <v>20</v>
      </c>
      <c r="D8" s="24"/>
      <c r="E8" s="24"/>
      <c r="F8" s="24"/>
      <c r="G8" s="25"/>
      <c r="H8" s="14"/>
      <c r="K8" s="27" t="s">
        <v>8</v>
      </c>
      <c r="L8" s="59">
        <v>20</v>
      </c>
      <c r="M8" s="60">
        <v>25</v>
      </c>
      <c r="N8" s="61">
        <v>30</v>
      </c>
    </row>
    <row r="9" spans="1:14" x14ac:dyDescent="0.25">
      <c r="A9" s="14"/>
      <c r="B9" s="22" t="s">
        <v>9</v>
      </c>
      <c r="C9" s="24"/>
      <c r="D9" s="24">
        <v>0.9</v>
      </c>
      <c r="E9" s="24">
        <v>1.1000000000000001</v>
      </c>
      <c r="F9" s="24">
        <v>0.8</v>
      </c>
      <c r="G9" s="25">
        <v>1.2</v>
      </c>
      <c r="H9" s="14"/>
    </row>
    <row r="10" spans="1:14" x14ac:dyDescent="0.25">
      <c r="A10" s="14"/>
      <c r="B10" s="22" t="s">
        <v>25</v>
      </c>
      <c r="C10" s="24">
        <v>0.15</v>
      </c>
      <c r="D10" s="24"/>
      <c r="E10" s="24"/>
      <c r="F10" s="24"/>
      <c r="G10" s="25"/>
      <c r="H10" s="14"/>
    </row>
    <row r="11" spans="1:14" x14ac:dyDescent="0.25">
      <c r="A11" s="14"/>
      <c r="B11" s="22" t="s">
        <v>10</v>
      </c>
      <c r="C11" s="26"/>
      <c r="D11" s="24"/>
      <c r="E11" s="24"/>
      <c r="F11" s="24"/>
      <c r="G11" s="25"/>
      <c r="H11" s="14"/>
    </row>
    <row r="12" spans="1:14" x14ac:dyDescent="0.25">
      <c r="A12" s="14"/>
      <c r="B12" s="22"/>
      <c r="C12" s="24">
        <v>35</v>
      </c>
      <c r="D12" s="24"/>
      <c r="E12" s="24"/>
      <c r="F12" s="24"/>
      <c r="G12" s="25"/>
      <c r="H12" s="14"/>
    </row>
    <row r="13" spans="1:14" x14ac:dyDescent="0.25">
      <c r="A13" s="14"/>
      <c r="B13" s="22"/>
      <c r="C13" s="24">
        <v>3000</v>
      </c>
      <c r="D13" s="24"/>
      <c r="E13" s="24"/>
      <c r="F13" s="24"/>
      <c r="G13" s="25"/>
      <c r="H13" s="14"/>
    </row>
    <row r="14" spans="1:14" x14ac:dyDescent="0.25">
      <c r="A14" s="14"/>
      <c r="B14" s="22" t="s">
        <v>21</v>
      </c>
      <c r="C14" s="24"/>
      <c r="D14" s="24">
        <v>8000</v>
      </c>
      <c r="E14" s="24">
        <v>8000</v>
      </c>
      <c r="F14" s="24">
        <v>9000</v>
      </c>
      <c r="G14" s="25">
        <v>9000</v>
      </c>
      <c r="H14" s="14"/>
    </row>
    <row r="15" spans="1:14" x14ac:dyDescent="0.25">
      <c r="A15" s="14"/>
      <c r="B15" s="27" t="s">
        <v>11</v>
      </c>
      <c r="C15" s="28">
        <v>40000</v>
      </c>
      <c r="D15" s="29"/>
      <c r="E15" s="29"/>
      <c r="F15" s="29"/>
      <c r="G15" s="30"/>
      <c r="H15" s="14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</row>
    <row r="17" spans="1:8" x14ac:dyDescent="0.25">
      <c r="A17" s="14" t="s">
        <v>37</v>
      </c>
      <c r="B17" s="14"/>
      <c r="C17" s="14"/>
      <c r="D17" s="14"/>
      <c r="E17" s="14"/>
      <c r="F17" s="14"/>
      <c r="G17" s="14"/>
      <c r="H17" s="31" t="s">
        <v>12</v>
      </c>
    </row>
    <row r="18" spans="1:8" x14ac:dyDescent="0.25">
      <c r="A18" s="14"/>
      <c r="B18" s="32" t="s">
        <v>13</v>
      </c>
      <c r="C18" s="33"/>
      <c r="D18" s="34">
        <v>10000</v>
      </c>
      <c r="E18" s="35">
        <v>10000</v>
      </c>
      <c r="F18" s="35">
        <v>10000</v>
      </c>
      <c r="G18" s="36">
        <v>10000</v>
      </c>
      <c r="H18" s="37">
        <f>SUM(D18:G18)</f>
        <v>40000</v>
      </c>
    </row>
    <row r="19" spans="1:8" x14ac:dyDescent="0.25">
      <c r="A19" s="14"/>
      <c r="B19" s="38" t="s">
        <v>14</v>
      </c>
      <c r="C19" s="14"/>
      <c r="D19" s="14" t="s">
        <v>14</v>
      </c>
      <c r="E19" s="14"/>
      <c r="F19" s="14" t="s">
        <v>14</v>
      </c>
      <c r="G19" s="14"/>
      <c r="H19" s="14"/>
    </row>
    <row r="20" spans="1:8" x14ac:dyDescent="0.25">
      <c r="A20" s="14" t="s">
        <v>15</v>
      </c>
      <c r="B20" s="14"/>
      <c r="C20" s="14"/>
      <c r="D20" s="14" t="s">
        <v>14</v>
      </c>
      <c r="E20" s="14"/>
      <c r="F20" s="14"/>
      <c r="G20" s="14"/>
      <c r="H20" s="14" t="s">
        <v>14</v>
      </c>
    </row>
    <row r="21" spans="1:8" x14ac:dyDescent="0.25">
      <c r="A21" s="14"/>
      <c r="B21" s="32" t="s">
        <v>16</v>
      </c>
      <c r="C21" s="39">
        <f>H37</f>
        <v>285155.25890622847</v>
      </c>
      <c r="D21" s="14"/>
      <c r="E21" s="32" t="s">
        <v>38</v>
      </c>
      <c r="F21" s="40">
        <v>69662.103562491364</v>
      </c>
      <c r="G21" s="14"/>
      <c r="H21" s="14" t="s">
        <v>14</v>
      </c>
    </row>
    <row r="22" spans="1:8" x14ac:dyDescent="0.25">
      <c r="A22" s="14"/>
      <c r="B22" s="14"/>
      <c r="C22" s="37"/>
      <c r="D22" s="41"/>
      <c r="E22" s="14"/>
      <c r="F22" s="14"/>
      <c r="G22" s="14"/>
      <c r="H22" s="14"/>
    </row>
    <row r="23" spans="1:8" x14ac:dyDescent="0.25">
      <c r="A23" s="14" t="s">
        <v>39</v>
      </c>
      <c r="B23" s="14"/>
      <c r="C23" s="14"/>
      <c r="H23" s="14"/>
    </row>
    <row r="24" spans="1:8" x14ac:dyDescent="0.25">
      <c r="A24" s="14"/>
      <c r="B24" s="18" t="s">
        <v>17</v>
      </c>
      <c r="C24" s="19"/>
      <c r="D24" s="20" t="s">
        <v>3</v>
      </c>
      <c r="E24" s="20" t="s">
        <v>4</v>
      </c>
      <c r="F24" s="20" t="s">
        <v>5</v>
      </c>
      <c r="G24" s="20" t="s">
        <v>6</v>
      </c>
      <c r="H24" s="21" t="s">
        <v>12</v>
      </c>
    </row>
    <row r="25" spans="1:8" x14ac:dyDescent="0.25">
      <c r="A25" s="14"/>
      <c r="B25" s="22" t="s">
        <v>9</v>
      </c>
      <c r="C25" s="24"/>
      <c r="D25" s="42">
        <f>D9</f>
        <v>0.9</v>
      </c>
      <c r="E25" s="42">
        <f>E9</f>
        <v>1.1000000000000001</v>
      </c>
      <c r="F25" s="42">
        <f>F9</f>
        <v>0.8</v>
      </c>
      <c r="G25" s="42">
        <f>G9</f>
        <v>1.2</v>
      </c>
      <c r="H25" s="43"/>
    </row>
    <row r="26" spans="1:8" x14ac:dyDescent="0.25">
      <c r="A26" s="14"/>
      <c r="B26" s="22"/>
      <c r="C26" s="24"/>
      <c r="D26" s="26"/>
      <c r="E26" s="26"/>
      <c r="F26" s="26"/>
      <c r="G26" s="26"/>
      <c r="H26" s="43"/>
    </row>
    <row r="27" spans="1:8" x14ac:dyDescent="0.25">
      <c r="A27" s="14"/>
      <c r="B27" s="22" t="s">
        <v>18</v>
      </c>
      <c r="C27" s="24"/>
      <c r="D27" s="44">
        <f>$C$12*D25*($C$13+D18)^0.5</f>
        <v>3591.5525890622844</v>
      </c>
      <c r="E27" s="44">
        <f>$C$12*E25*($C$13+E18)^0.5</f>
        <v>4389.6753866316812</v>
      </c>
      <c r="F27" s="44">
        <f>$C$12*F25*($C$13+F18)^0.5</f>
        <v>3192.4911902775862</v>
      </c>
      <c r="G27" s="44">
        <f>$C$12*G25*($C$13+G18)^0.5</f>
        <v>4788.7367854163795</v>
      </c>
      <c r="H27" s="45">
        <f>SUM(D27:G27)</f>
        <v>15962.455951387932</v>
      </c>
    </row>
    <row r="28" spans="1:8" x14ac:dyDescent="0.25">
      <c r="A28" s="14"/>
      <c r="B28" s="22" t="s">
        <v>19</v>
      </c>
      <c r="C28" s="24"/>
      <c r="D28" s="44">
        <f>$C$7*D27</f>
        <v>179577.6294531142</v>
      </c>
      <c r="E28" s="44">
        <f>$C$7*E27</f>
        <v>219483.76933158407</v>
      </c>
      <c r="F28" s="44">
        <f>$C$7*F27</f>
        <v>159624.5595138793</v>
      </c>
      <c r="G28" s="44">
        <f>$C$7*G27</f>
        <v>239436.83927081898</v>
      </c>
      <c r="H28" s="45">
        <f>SUM(D28:G28)</f>
        <v>798122.79756939656</v>
      </c>
    </row>
    <row r="29" spans="1:8" x14ac:dyDescent="0.25">
      <c r="A29" s="14"/>
      <c r="B29" s="22" t="s">
        <v>46</v>
      </c>
      <c r="C29" s="24"/>
      <c r="D29" s="44">
        <f>$C$8*D27</f>
        <v>71831.051781245682</v>
      </c>
      <c r="E29" s="44">
        <f>$C$8*E27</f>
        <v>87793.507732633618</v>
      </c>
      <c r="F29" s="44">
        <f>$C$8*F27</f>
        <v>63849.823805551721</v>
      </c>
      <c r="G29" s="44">
        <f>$C$8*G27</f>
        <v>95774.735708327586</v>
      </c>
      <c r="H29" s="45">
        <f>SUM(D29:G29)</f>
        <v>319249.1190277586</v>
      </c>
    </row>
    <row r="30" spans="1:8" x14ac:dyDescent="0.25">
      <c r="A30" s="14"/>
      <c r="B30" s="22" t="s">
        <v>20</v>
      </c>
      <c r="C30" s="24"/>
      <c r="D30" s="44">
        <f>D28-D29</f>
        <v>107746.57767186852</v>
      </c>
      <c r="E30" s="44">
        <f>E28-E29</f>
        <v>131690.26159895046</v>
      </c>
      <c r="F30" s="44">
        <f>F28-F29</f>
        <v>95774.735708327586</v>
      </c>
      <c r="G30" s="44">
        <f>G28-G29</f>
        <v>143662.10356249139</v>
      </c>
      <c r="H30" s="45">
        <f>SUM(D30:G30)</f>
        <v>478873.67854163796</v>
      </c>
    </row>
    <row r="31" spans="1:8" x14ac:dyDescent="0.25">
      <c r="A31" s="14"/>
      <c r="B31" s="22"/>
      <c r="C31" s="24"/>
      <c r="D31" s="44"/>
      <c r="E31" s="44"/>
      <c r="F31" s="44"/>
      <c r="G31" s="44"/>
      <c r="H31" s="45"/>
    </row>
    <row r="32" spans="1:8" x14ac:dyDescent="0.25">
      <c r="A32" s="14"/>
      <c r="B32" s="22" t="s">
        <v>21</v>
      </c>
      <c r="C32" s="24"/>
      <c r="D32" s="44">
        <f>D14</f>
        <v>8000</v>
      </c>
      <c r="E32" s="44">
        <f>E14</f>
        <v>8000</v>
      </c>
      <c r="F32" s="44">
        <f>F14</f>
        <v>9000</v>
      </c>
      <c r="G32" s="44">
        <f>G14</f>
        <v>9000</v>
      </c>
      <c r="H32" s="45">
        <f>SUM(D32:G32)</f>
        <v>34000</v>
      </c>
    </row>
    <row r="33" spans="1:8" x14ac:dyDescent="0.25">
      <c r="A33" s="14"/>
      <c r="B33" s="22" t="s">
        <v>22</v>
      </c>
      <c r="C33" s="24"/>
      <c r="D33" s="44">
        <f>D18</f>
        <v>10000</v>
      </c>
      <c r="E33" s="44">
        <f>E18</f>
        <v>10000</v>
      </c>
      <c r="F33" s="44">
        <f>F18</f>
        <v>10000</v>
      </c>
      <c r="G33" s="44">
        <f>G18</f>
        <v>10000</v>
      </c>
      <c r="H33" s="45">
        <f>SUM(D33:G33)</f>
        <v>40000</v>
      </c>
    </row>
    <row r="34" spans="1:8" x14ac:dyDescent="0.25">
      <c r="A34" s="14"/>
      <c r="B34" s="22" t="s">
        <v>23</v>
      </c>
      <c r="C34" s="24"/>
      <c r="D34" s="44">
        <f>$C$10*D28</f>
        <v>26936.644417967131</v>
      </c>
      <c r="E34" s="44">
        <f>$C$10*E28</f>
        <v>32922.565399737607</v>
      </c>
      <c r="F34" s="44">
        <f>$C$10*F28</f>
        <v>23943.683927081893</v>
      </c>
      <c r="G34" s="44">
        <f>$C$10*G28</f>
        <v>35915.525890622848</v>
      </c>
      <c r="H34" s="45">
        <f>SUM(D34:G34)</f>
        <v>119718.41963540949</v>
      </c>
    </row>
    <row r="35" spans="1:8" x14ac:dyDescent="0.25">
      <c r="A35" s="14"/>
      <c r="B35" s="22" t="s">
        <v>32</v>
      </c>
      <c r="C35" s="24"/>
      <c r="D35" s="44">
        <f>SUM(D32:D34)</f>
        <v>44936.644417967131</v>
      </c>
      <c r="E35" s="44">
        <f>SUM(E32:E34)</f>
        <v>50922.565399737607</v>
      </c>
      <c r="F35" s="44">
        <f>SUM(F32:F34)</f>
        <v>42943.683927081889</v>
      </c>
      <c r="G35" s="44">
        <f>SUM(G32:G34)</f>
        <v>54915.525890622848</v>
      </c>
      <c r="H35" s="45">
        <f>SUM(D35:G35)</f>
        <v>193718.41963540946</v>
      </c>
    </row>
    <row r="36" spans="1:8" x14ac:dyDescent="0.25">
      <c r="A36" s="14"/>
      <c r="B36" s="22"/>
      <c r="C36" s="24"/>
      <c r="D36" s="44"/>
      <c r="E36" s="44"/>
      <c r="F36" s="44"/>
      <c r="G36" s="44"/>
      <c r="H36" s="45"/>
    </row>
    <row r="37" spans="1:8" x14ac:dyDescent="0.25">
      <c r="A37" s="14"/>
      <c r="B37" s="22" t="s">
        <v>16</v>
      </c>
      <c r="C37" s="24"/>
      <c r="D37" s="44">
        <f>D30-D35</f>
        <v>62809.933253901392</v>
      </c>
      <c r="E37" s="44">
        <f>E30-E35</f>
        <v>80767.696199212849</v>
      </c>
      <c r="F37" s="44">
        <f>F30-F35</f>
        <v>52831.051781245696</v>
      </c>
      <c r="G37" s="44">
        <f>G30-G35</f>
        <v>88746.577671868552</v>
      </c>
      <c r="H37" s="45">
        <f>SUM(D37:G37)</f>
        <v>285155.25890622847</v>
      </c>
    </row>
    <row r="38" spans="1:8" x14ac:dyDescent="0.25">
      <c r="A38" s="14"/>
      <c r="B38" s="27" t="s">
        <v>24</v>
      </c>
      <c r="C38" s="29"/>
      <c r="D38" s="46">
        <f>D37/D28</f>
        <v>0.34976479779348235</v>
      </c>
      <c r="E38" s="46">
        <f>E37/E28</f>
        <v>0.36798938001284931</v>
      </c>
      <c r="F38" s="46">
        <f>F37/F28</f>
        <v>0.33097069737976037</v>
      </c>
      <c r="G38" s="46">
        <f>G37/G28</f>
        <v>0.37064713158650692</v>
      </c>
      <c r="H38" s="47">
        <f>H37/H28</f>
        <v>0.35728243795897119</v>
      </c>
    </row>
    <row r="65534" spans="255:255" x14ac:dyDescent="0.25">
      <c r="IU65534" s="15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4"/>
  <sheetViews>
    <sheetView zoomScale="90" zoomScaleNormal="90" workbookViewId="0">
      <selection activeCell="H8" sqref="H8"/>
    </sheetView>
  </sheetViews>
  <sheetFormatPr defaultColWidth="8.85546875" defaultRowHeight="15" x14ac:dyDescent="0.25"/>
  <cols>
    <col min="1" max="1" width="15" style="15" customWidth="1"/>
    <col min="2" max="2" width="14" style="15" customWidth="1"/>
    <col min="3" max="3" width="10" style="15" customWidth="1"/>
    <col min="4" max="7" width="10.42578125" style="15" customWidth="1"/>
    <col min="8" max="8" width="9.7109375" style="15" customWidth="1"/>
    <col min="9" max="9" width="3.42578125" style="15" customWidth="1"/>
    <col min="10" max="10" width="14.42578125" style="15" customWidth="1"/>
    <col min="11" max="16384" width="8.85546875" style="15"/>
  </cols>
  <sheetData>
    <row r="1" spans="1:10" x14ac:dyDescent="0.25">
      <c r="A1" s="14" t="s">
        <v>0</v>
      </c>
    </row>
    <row r="2" spans="1:10" x14ac:dyDescent="0.25">
      <c r="A2" s="63"/>
      <c r="B2" s="14"/>
      <c r="C2" s="14"/>
      <c r="D2" s="14"/>
      <c r="E2" s="14"/>
      <c r="F2" s="14"/>
      <c r="G2" s="14"/>
      <c r="H2" s="14"/>
    </row>
    <row r="3" spans="1:10" x14ac:dyDescent="0.25">
      <c r="A3" s="17"/>
      <c r="B3" s="14"/>
      <c r="C3" s="14"/>
      <c r="D3" s="14"/>
      <c r="E3" s="14"/>
      <c r="F3" s="14"/>
      <c r="G3" s="14"/>
      <c r="H3" s="14"/>
    </row>
    <row r="4" spans="1:10" x14ac:dyDescent="0.25">
      <c r="A4" s="14"/>
      <c r="B4" s="14"/>
      <c r="C4" s="14"/>
      <c r="D4" s="14"/>
      <c r="E4" s="14"/>
      <c r="F4" s="14"/>
      <c r="G4" s="14"/>
      <c r="H4" s="14"/>
    </row>
    <row r="5" spans="1:10" x14ac:dyDescent="0.25">
      <c r="A5" s="14" t="s">
        <v>2</v>
      </c>
      <c r="B5" s="14"/>
      <c r="C5" s="14"/>
      <c r="D5" s="14"/>
      <c r="E5" s="14"/>
      <c r="F5" s="14"/>
      <c r="G5" s="14"/>
      <c r="H5" s="14"/>
    </row>
    <row r="6" spans="1:10" x14ac:dyDescent="0.25">
      <c r="A6" s="14"/>
      <c r="B6" s="18"/>
      <c r="C6" s="19"/>
      <c r="D6" s="20" t="s">
        <v>3</v>
      </c>
      <c r="E6" s="20" t="s">
        <v>4</v>
      </c>
      <c r="F6" s="20" t="s">
        <v>5</v>
      </c>
      <c r="G6" s="21" t="s">
        <v>6</v>
      </c>
      <c r="H6" s="14"/>
      <c r="J6" s="14" t="s">
        <v>40</v>
      </c>
    </row>
    <row r="7" spans="1:10" x14ac:dyDescent="0.25">
      <c r="A7" s="14"/>
      <c r="B7" s="22" t="s">
        <v>7</v>
      </c>
      <c r="C7" s="23">
        <v>40</v>
      </c>
      <c r="D7" s="24"/>
      <c r="E7" s="24"/>
      <c r="F7" s="24"/>
      <c r="G7" s="25"/>
      <c r="H7" s="14"/>
      <c r="J7" s="15" t="s">
        <v>41</v>
      </c>
    </row>
    <row r="8" spans="1:10" x14ac:dyDescent="0.25">
      <c r="A8" s="14"/>
      <c r="B8" s="22" t="s">
        <v>8</v>
      </c>
      <c r="C8" s="23">
        <f ca="1">H8</f>
        <v>25</v>
      </c>
      <c r="D8" s="24"/>
      <c r="E8" s="24"/>
      <c r="F8" s="24"/>
      <c r="G8" s="25"/>
      <c r="H8" s="64">
        <f ca="1">_xll.PsiSenParam(20,30)</f>
        <v>25</v>
      </c>
      <c r="J8" s="15" t="s">
        <v>42</v>
      </c>
    </row>
    <row r="9" spans="1:10" x14ac:dyDescent="0.25">
      <c r="A9" s="14"/>
      <c r="B9" s="22" t="s">
        <v>9</v>
      </c>
      <c r="C9" s="24"/>
      <c r="D9" s="24">
        <v>0.9</v>
      </c>
      <c r="E9" s="24">
        <v>1.1000000000000001</v>
      </c>
      <c r="F9" s="24">
        <v>0.8</v>
      </c>
      <c r="G9" s="25">
        <v>1.2</v>
      </c>
      <c r="H9" s="14"/>
      <c r="J9" s="15" t="s">
        <v>43</v>
      </c>
    </row>
    <row r="10" spans="1:10" x14ac:dyDescent="0.25">
      <c r="A10" s="14"/>
      <c r="B10" s="22" t="s">
        <v>25</v>
      </c>
      <c r="C10" s="24">
        <v>0.15</v>
      </c>
      <c r="D10" s="24"/>
      <c r="E10" s="24"/>
      <c r="F10" s="24"/>
      <c r="G10" s="25"/>
      <c r="H10" s="14"/>
      <c r="J10" s="15" t="s">
        <v>42</v>
      </c>
    </row>
    <row r="11" spans="1:10" x14ac:dyDescent="0.25">
      <c r="A11" s="14"/>
      <c r="B11" s="22" t="s">
        <v>10</v>
      </c>
      <c r="C11" s="26"/>
      <c r="D11" s="24"/>
      <c r="E11" s="24"/>
      <c r="F11" s="24"/>
      <c r="G11" s="25"/>
      <c r="H11" s="14"/>
    </row>
    <row r="12" spans="1:10" x14ac:dyDescent="0.25">
      <c r="A12" s="14"/>
      <c r="B12" s="22"/>
      <c r="C12" s="24">
        <v>35</v>
      </c>
      <c r="D12" s="24"/>
      <c r="E12" s="24"/>
      <c r="F12" s="24"/>
      <c r="G12" s="25"/>
      <c r="H12" s="14"/>
      <c r="J12" s="15" t="s">
        <v>44</v>
      </c>
    </row>
    <row r="13" spans="1:10" x14ac:dyDescent="0.25">
      <c r="A13" s="14"/>
      <c r="B13" s="22"/>
      <c r="C13" s="24">
        <v>3000</v>
      </c>
      <c r="D13" s="24"/>
      <c r="E13" s="24"/>
      <c r="F13" s="24"/>
      <c r="G13" s="25"/>
      <c r="H13" s="14"/>
    </row>
    <row r="14" spans="1:10" x14ac:dyDescent="0.25">
      <c r="A14" s="14"/>
      <c r="B14" s="22" t="s">
        <v>21</v>
      </c>
      <c r="C14" s="24"/>
      <c r="D14" s="24">
        <v>8000</v>
      </c>
      <c r="E14" s="24">
        <v>8000</v>
      </c>
      <c r="F14" s="24">
        <v>9000</v>
      </c>
      <c r="G14" s="25">
        <v>9000</v>
      </c>
      <c r="H14" s="14"/>
      <c r="J14" s="15" t="s">
        <v>44</v>
      </c>
    </row>
    <row r="15" spans="1:10" x14ac:dyDescent="0.25">
      <c r="A15" s="14"/>
      <c r="B15" s="27" t="s">
        <v>11</v>
      </c>
      <c r="C15" s="28">
        <v>40000</v>
      </c>
      <c r="D15" s="29"/>
      <c r="E15" s="29"/>
      <c r="F15" s="29"/>
      <c r="G15" s="30"/>
      <c r="H15" s="14"/>
      <c r="J15" s="15" t="s">
        <v>45</v>
      </c>
    </row>
    <row r="16" spans="1:10" x14ac:dyDescent="0.25">
      <c r="A16" s="14"/>
      <c r="B16" s="14"/>
      <c r="C16" s="14"/>
      <c r="D16" s="14"/>
      <c r="E16" s="14"/>
      <c r="F16" s="14"/>
      <c r="G16" s="14"/>
      <c r="H16" s="14"/>
    </row>
    <row r="17" spans="1:10" x14ac:dyDescent="0.25">
      <c r="A17" s="14" t="s">
        <v>37</v>
      </c>
      <c r="B17" s="14"/>
      <c r="C17" s="14"/>
      <c r="D17" s="14"/>
      <c r="E17" s="14"/>
      <c r="F17" s="14"/>
      <c r="G17" s="14"/>
      <c r="H17" s="31" t="s">
        <v>12</v>
      </c>
    </row>
    <row r="18" spans="1:10" x14ac:dyDescent="0.25">
      <c r="A18" s="14"/>
      <c r="B18" s="32" t="s">
        <v>13</v>
      </c>
      <c r="C18" s="33"/>
      <c r="D18" s="34">
        <v>10000</v>
      </c>
      <c r="E18" s="34">
        <v>10000</v>
      </c>
      <c r="F18" s="35">
        <v>10000</v>
      </c>
      <c r="G18" s="36">
        <v>10000</v>
      </c>
      <c r="H18" s="37">
        <f>SUM(D18:G18)</f>
        <v>40000</v>
      </c>
      <c r="J18" s="15" t="s">
        <v>33</v>
      </c>
    </row>
    <row r="19" spans="1:10" x14ac:dyDescent="0.25">
      <c r="A19" s="14"/>
      <c r="B19" s="38" t="s">
        <v>14</v>
      </c>
      <c r="C19" s="14"/>
      <c r="D19" s="14"/>
      <c r="E19" s="14"/>
      <c r="F19" s="14" t="s">
        <v>14</v>
      </c>
      <c r="G19" s="14"/>
      <c r="H19" s="14"/>
    </row>
    <row r="20" spans="1:10" x14ac:dyDescent="0.25">
      <c r="A20" s="14" t="s">
        <v>15</v>
      </c>
      <c r="B20" s="14"/>
      <c r="C20" s="14"/>
      <c r="D20" s="14" t="s">
        <v>14</v>
      </c>
      <c r="E20" s="14"/>
      <c r="F20" s="14"/>
      <c r="G20" s="14"/>
      <c r="H20" s="14" t="s">
        <v>14</v>
      </c>
    </row>
    <row r="21" spans="1:10" x14ac:dyDescent="0.25">
      <c r="A21" s="14"/>
      <c r="B21" s="32" t="s">
        <v>16</v>
      </c>
      <c r="C21" s="39">
        <f ca="1">H37</f>
        <v>69662.103562491364</v>
      </c>
      <c r="D21" s="14"/>
      <c r="E21" s="32" t="s">
        <v>38</v>
      </c>
      <c r="F21" s="40">
        <v>69662.103562491364</v>
      </c>
      <c r="G21" s="14"/>
      <c r="H21" s="14" t="s">
        <v>14</v>
      </c>
    </row>
    <row r="22" spans="1:10" x14ac:dyDescent="0.25">
      <c r="A22" s="14"/>
      <c r="B22" s="14"/>
      <c r="C22" s="37"/>
      <c r="D22" s="41"/>
      <c r="E22" s="14"/>
      <c r="F22" s="14"/>
      <c r="G22" s="14"/>
      <c r="H22" s="14"/>
    </row>
    <row r="23" spans="1:10" x14ac:dyDescent="0.25">
      <c r="A23" s="14" t="s">
        <v>39</v>
      </c>
      <c r="B23" s="14"/>
      <c r="C23" s="14"/>
      <c r="H23" s="14"/>
    </row>
    <row r="24" spans="1:10" x14ac:dyDescent="0.25">
      <c r="A24" s="14"/>
      <c r="B24" s="18" t="s">
        <v>17</v>
      </c>
      <c r="C24" s="19"/>
      <c r="D24" s="20" t="s">
        <v>3</v>
      </c>
      <c r="E24" s="20" t="s">
        <v>4</v>
      </c>
      <c r="F24" s="20" t="s">
        <v>5</v>
      </c>
      <c r="G24" s="20" t="s">
        <v>6</v>
      </c>
      <c r="H24" s="21" t="s">
        <v>12</v>
      </c>
    </row>
    <row r="25" spans="1:10" x14ac:dyDescent="0.25">
      <c r="A25" s="14"/>
      <c r="B25" s="22" t="s">
        <v>9</v>
      </c>
      <c r="C25" s="24"/>
      <c r="D25" s="42">
        <f>D9</f>
        <v>0.9</v>
      </c>
      <c r="E25" s="42">
        <f>E9</f>
        <v>1.1000000000000001</v>
      </c>
      <c r="F25" s="42">
        <f>F9</f>
        <v>0.8</v>
      </c>
      <c r="G25" s="42">
        <f>G9</f>
        <v>1.2</v>
      </c>
      <c r="H25" s="43"/>
    </row>
    <row r="26" spans="1:10" x14ac:dyDescent="0.25">
      <c r="A26" s="14"/>
      <c r="B26" s="22"/>
      <c r="C26" s="24"/>
      <c r="D26" s="26"/>
      <c r="E26" s="26"/>
      <c r="F26" s="26"/>
      <c r="G26" s="26"/>
      <c r="H26" s="43"/>
    </row>
    <row r="27" spans="1:10" x14ac:dyDescent="0.25">
      <c r="A27" s="14"/>
      <c r="B27" s="22" t="s">
        <v>18</v>
      </c>
      <c r="C27" s="24"/>
      <c r="D27" s="44">
        <f>$C$12*D25*($C$13+D18)^0.5</f>
        <v>3591.5525890622844</v>
      </c>
      <c r="E27" s="44">
        <f>$C$12*E25*($C$13+E18)^0.5</f>
        <v>4389.6753866316812</v>
      </c>
      <c r="F27" s="44">
        <f>$C$12*F25*($C$13+F18)^0.5</f>
        <v>3192.4911902775862</v>
      </c>
      <c r="G27" s="44">
        <f>$C$12*G25*($C$13+G18)^0.5</f>
        <v>4788.7367854163795</v>
      </c>
      <c r="H27" s="45">
        <f>SUM(D27:G27)</f>
        <v>15962.455951387932</v>
      </c>
      <c r="J27" s="15" t="s">
        <v>35</v>
      </c>
    </row>
    <row r="28" spans="1:10" x14ac:dyDescent="0.25">
      <c r="A28" s="14"/>
      <c r="B28" s="22" t="s">
        <v>19</v>
      </c>
      <c r="C28" s="24"/>
      <c r="D28" s="44">
        <f>$C$7*D27</f>
        <v>143662.10356249136</v>
      </c>
      <c r="E28" s="44">
        <f>$C$7*E27</f>
        <v>175587.01546526724</v>
      </c>
      <c r="F28" s="44">
        <f>$C$7*F27</f>
        <v>127699.64761110344</v>
      </c>
      <c r="G28" s="44">
        <f>$C$7*G27</f>
        <v>191549.47141665517</v>
      </c>
      <c r="H28" s="45">
        <f>SUM(D28:G28)</f>
        <v>638498.2380555172</v>
      </c>
      <c r="J28" s="15" t="s">
        <v>26</v>
      </c>
    </row>
    <row r="29" spans="1:10" x14ac:dyDescent="0.25">
      <c r="A29" s="14"/>
      <c r="B29" s="22" t="s">
        <v>46</v>
      </c>
      <c r="C29" s="24"/>
      <c r="D29" s="44">
        <f ca="1">$C$8*D27</f>
        <v>89788.814726557102</v>
      </c>
      <c r="E29" s="44">
        <f ca="1">$C$8*E27</f>
        <v>109741.88466579204</v>
      </c>
      <c r="F29" s="44">
        <f ca="1">$C$8*F27</f>
        <v>79812.27975693965</v>
      </c>
      <c r="G29" s="44">
        <f ca="1">$C$8*G27</f>
        <v>119718.41963540949</v>
      </c>
      <c r="H29" s="45">
        <f ca="1">SUM(D29:G29)</f>
        <v>399061.39878469828</v>
      </c>
      <c r="J29" s="15" t="s">
        <v>27</v>
      </c>
    </row>
    <row r="30" spans="1:10" x14ac:dyDescent="0.25">
      <c r="A30" s="14"/>
      <c r="B30" s="22" t="s">
        <v>20</v>
      </c>
      <c r="C30" s="24"/>
      <c r="D30" s="44">
        <f ca="1">D28-D29</f>
        <v>53873.288835934261</v>
      </c>
      <c r="E30" s="44">
        <f ca="1">E28-E29</f>
        <v>65845.130799475199</v>
      </c>
      <c r="F30" s="44">
        <f ca="1">F28-F29</f>
        <v>47887.367854163793</v>
      </c>
      <c r="G30" s="44">
        <f ca="1">G28-G29</f>
        <v>71831.051781245682</v>
      </c>
      <c r="H30" s="45">
        <f ca="1">SUM(D30:G30)</f>
        <v>239436.83927081892</v>
      </c>
      <c r="J30" s="15" t="s">
        <v>29</v>
      </c>
    </row>
    <row r="31" spans="1:10" x14ac:dyDescent="0.25">
      <c r="A31" s="14"/>
      <c r="B31" s="22"/>
      <c r="C31" s="24"/>
      <c r="D31" s="44"/>
      <c r="E31" s="44"/>
      <c r="F31" s="44"/>
      <c r="G31" s="44"/>
      <c r="H31" s="45"/>
    </row>
    <row r="32" spans="1:10" x14ac:dyDescent="0.25">
      <c r="A32" s="14"/>
      <c r="B32" s="22" t="s">
        <v>21</v>
      </c>
      <c r="C32" s="24"/>
      <c r="D32" s="44">
        <f>D14</f>
        <v>8000</v>
      </c>
      <c r="E32" s="44">
        <f>E14</f>
        <v>8000</v>
      </c>
      <c r="F32" s="44">
        <f>F14</f>
        <v>9000</v>
      </c>
      <c r="G32" s="44">
        <f>G14</f>
        <v>9000</v>
      </c>
      <c r="H32" s="45">
        <f>SUM(D32:G32)</f>
        <v>34000</v>
      </c>
      <c r="J32" s="15" t="s">
        <v>28</v>
      </c>
    </row>
    <row r="33" spans="1:10" x14ac:dyDescent="0.25">
      <c r="A33" s="14"/>
      <c r="B33" s="22" t="s">
        <v>22</v>
      </c>
      <c r="C33" s="24"/>
      <c r="D33" s="44">
        <f>D18</f>
        <v>10000</v>
      </c>
      <c r="E33" s="44">
        <f>E18</f>
        <v>10000</v>
      </c>
      <c r="F33" s="44">
        <f>F18</f>
        <v>10000</v>
      </c>
      <c r="G33" s="44">
        <f>G18</f>
        <v>10000</v>
      </c>
      <c r="H33" s="45">
        <f>SUM(D33:G33)</f>
        <v>40000</v>
      </c>
      <c r="J33" s="15" t="s">
        <v>30</v>
      </c>
    </row>
    <row r="34" spans="1:10" x14ac:dyDescent="0.25">
      <c r="A34" s="14"/>
      <c r="B34" s="22" t="s">
        <v>23</v>
      </c>
      <c r="C34" s="24"/>
      <c r="D34" s="44">
        <f>$C$10*D28</f>
        <v>21549.315534373705</v>
      </c>
      <c r="E34" s="44">
        <f>$C$10*E28</f>
        <v>26338.052319790084</v>
      </c>
      <c r="F34" s="44">
        <f>$C$10*F28</f>
        <v>19154.947141665514</v>
      </c>
      <c r="G34" s="44">
        <f>$C$10*G28</f>
        <v>28732.420712498275</v>
      </c>
      <c r="H34" s="45">
        <f>SUM(D34:G34)</f>
        <v>95774.735708327586</v>
      </c>
      <c r="J34" s="15" t="s">
        <v>31</v>
      </c>
    </row>
    <row r="35" spans="1:10" x14ac:dyDescent="0.25">
      <c r="A35" s="14"/>
      <c r="B35" s="22" t="s">
        <v>32</v>
      </c>
      <c r="C35" s="24"/>
      <c r="D35" s="44">
        <f>SUM(D32:D34)</f>
        <v>39549.315534373702</v>
      </c>
      <c r="E35" s="44">
        <f>SUM(E32:E34)</f>
        <v>44338.052319790084</v>
      </c>
      <c r="F35" s="44">
        <f>SUM(F32:F34)</f>
        <v>38154.947141665514</v>
      </c>
      <c r="G35" s="44">
        <f>SUM(G32:G34)</f>
        <v>47732.420712498279</v>
      </c>
      <c r="H35" s="45">
        <f>SUM(D35:G35)</f>
        <v>169774.73570832756</v>
      </c>
      <c r="J35" s="15" t="s">
        <v>33</v>
      </c>
    </row>
    <row r="36" spans="1:10" x14ac:dyDescent="0.25">
      <c r="A36" s="14"/>
      <c r="B36" s="22"/>
      <c r="C36" s="24"/>
      <c r="D36" s="44"/>
      <c r="E36" s="44"/>
      <c r="F36" s="44"/>
      <c r="G36" s="44"/>
      <c r="H36" s="45"/>
    </row>
    <row r="37" spans="1:10" x14ac:dyDescent="0.25">
      <c r="A37" s="14"/>
      <c r="B37" s="22" t="s">
        <v>16</v>
      </c>
      <c r="C37" s="24"/>
      <c r="D37" s="44">
        <f ca="1">D30-D35</f>
        <v>14323.97330156056</v>
      </c>
      <c r="E37" s="44">
        <f ca="1">E30-E35</f>
        <v>21507.078479685115</v>
      </c>
      <c r="F37" s="44">
        <f ca="1">F30-F35</f>
        <v>9732.4207124982786</v>
      </c>
      <c r="G37" s="44">
        <f ca="1">G30-G35</f>
        <v>24098.631068747403</v>
      </c>
      <c r="H37" s="45">
        <f ca="1">SUM(D37:G37)</f>
        <v>69662.103562491364</v>
      </c>
      <c r="J37" s="15" t="s">
        <v>36</v>
      </c>
    </row>
    <row r="38" spans="1:10" x14ac:dyDescent="0.25">
      <c r="A38" s="14"/>
      <c r="B38" s="27" t="s">
        <v>24</v>
      </c>
      <c r="C38" s="29"/>
      <c r="D38" s="46">
        <f ca="1">D37/D28</f>
        <v>9.9705997241852973E-2</v>
      </c>
      <c r="E38" s="46">
        <f ca="1">E37/E28</f>
        <v>0.12248672501606143</v>
      </c>
      <c r="F38" s="46">
        <f ca="1">F37/F28</f>
        <v>7.6213371724700413E-2</v>
      </c>
      <c r="G38" s="46">
        <f ca="1">G37/G28</f>
        <v>0.12580891448313355</v>
      </c>
      <c r="H38" s="47">
        <f ca="1">H37/H28</f>
        <v>0.10910304744871398</v>
      </c>
      <c r="J38" s="15" t="s">
        <v>34</v>
      </c>
    </row>
    <row r="65534" spans="255:255" x14ac:dyDescent="0.25">
      <c r="IU65534" s="15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4"/>
  <sheetViews>
    <sheetView zoomScale="90" zoomScaleNormal="90" workbookViewId="0">
      <selection activeCell="D19" sqref="D19:E19"/>
    </sheetView>
  </sheetViews>
  <sheetFormatPr defaultColWidth="8.85546875" defaultRowHeight="15" x14ac:dyDescent="0.25"/>
  <cols>
    <col min="1" max="1" width="15" style="15" customWidth="1"/>
    <col min="2" max="2" width="14" style="15" customWidth="1"/>
    <col min="3" max="3" width="10" style="15" customWidth="1"/>
    <col min="4" max="7" width="10.42578125" style="15" customWidth="1"/>
    <col min="8" max="8" width="9.7109375" style="15" customWidth="1"/>
    <col min="9" max="9" width="3.42578125" style="15" customWidth="1"/>
    <col min="10" max="10" width="14.42578125" style="15" customWidth="1"/>
    <col min="11" max="16384" width="8.85546875" style="15"/>
  </cols>
  <sheetData>
    <row r="1" spans="1:10" x14ac:dyDescent="0.25">
      <c r="A1" s="14" t="s">
        <v>0</v>
      </c>
    </row>
    <row r="2" spans="1:10" x14ac:dyDescent="0.25">
      <c r="A2" s="63"/>
      <c r="B2" s="14"/>
      <c r="C2" s="14"/>
      <c r="D2" s="14"/>
      <c r="E2" s="14"/>
      <c r="F2" s="14"/>
      <c r="G2" s="14"/>
      <c r="H2" s="14"/>
    </row>
    <row r="3" spans="1:10" x14ac:dyDescent="0.25">
      <c r="A3" s="17"/>
      <c r="B3" s="14"/>
      <c r="C3" s="14"/>
      <c r="D3" s="14"/>
      <c r="E3" s="14"/>
      <c r="F3" s="14"/>
      <c r="G3" s="14"/>
      <c r="H3" s="14"/>
    </row>
    <row r="4" spans="1:10" x14ac:dyDescent="0.25">
      <c r="A4" s="14"/>
      <c r="B4" s="14"/>
      <c r="C4" s="14"/>
      <c r="D4" s="14"/>
      <c r="E4" s="14"/>
      <c r="F4" s="14"/>
      <c r="G4" s="14"/>
      <c r="H4" s="14"/>
    </row>
    <row r="5" spans="1:10" x14ac:dyDescent="0.25">
      <c r="A5" s="14" t="s">
        <v>2</v>
      </c>
      <c r="B5" s="14"/>
      <c r="C5" s="14"/>
      <c r="D5" s="14"/>
      <c r="E5" s="14"/>
      <c r="F5" s="14"/>
      <c r="G5" s="14"/>
      <c r="H5" s="14"/>
    </row>
    <row r="6" spans="1:10" x14ac:dyDescent="0.25">
      <c r="A6" s="14"/>
      <c r="B6" s="18"/>
      <c r="C6" s="19"/>
      <c r="D6" s="20" t="s">
        <v>3</v>
      </c>
      <c r="E6" s="20" t="s">
        <v>4</v>
      </c>
      <c r="F6" s="20" t="s">
        <v>5</v>
      </c>
      <c r="G6" s="21" t="s">
        <v>6</v>
      </c>
      <c r="H6" s="14"/>
      <c r="J6" s="14" t="s">
        <v>40</v>
      </c>
    </row>
    <row r="7" spans="1:10" x14ac:dyDescent="0.25">
      <c r="A7" s="14"/>
      <c r="B7" s="22" t="s">
        <v>7</v>
      </c>
      <c r="C7" s="23">
        <v>40</v>
      </c>
      <c r="D7" s="24"/>
      <c r="E7" s="24"/>
      <c r="F7" s="24"/>
      <c r="G7" s="25"/>
      <c r="H7" s="14"/>
      <c r="J7" s="15" t="s">
        <v>41</v>
      </c>
    </row>
    <row r="8" spans="1:10" x14ac:dyDescent="0.25">
      <c r="A8" s="14"/>
      <c r="B8" s="22" t="s">
        <v>8</v>
      </c>
      <c r="C8" s="23">
        <v>25</v>
      </c>
      <c r="D8" s="24"/>
      <c r="E8" s="24"/>
      <c r="F8" s="24"/>
      <c r="G8" s="25"/>
      <c r="H8" s="14"/>
      <c r="J8" s="15" t="s">
        <v>42</v>
      </c>
    </row>
    <row r="9" spans="1:10" x14ac:dyDescent="0.25">
      <c r="A9" s="14"/>
      <c r="B9" s="22" t="s">
        <v>9</v>
      </c>
      <c r="C9" s="24"/>
      <c r="D9" s="24">
        <v>0.9</v>
      </c>
      <c r="E9" s="24">
        <v>1.1000000000000001</v>
      </c>
      <c r="F9" s="24">
        <v>0.8</v>
      </c>
      <c r="G9" s="25">
        <v>1.2</v>
      </c>
      <c r="H9" s="14"/>
      <c r="J9" s="15" t="s">
        <v>43</v>
      </c>
    </row>
    <row r="10" spans="1:10" x14ac:dyDescent="0.25">
      <c r="A10" s="14"/>
      <c r="B10" s="22" t="s">
        <v>25</v>
      </c>
      <c r="C10" s="24">
        <v>0.15</v>
      </c>
      <c r="D10" s="24"/>
      <c r="E10" s="24"/>
      <c r="F10" s="24"/>
      <c r="G10" s="25"/>
      <c r="H10" s="14"/>
      <c r="J10" s="15" t="s">
        <v>42</v>
      </c>
    </row>
    <row r="11" spans="1:10" x14ac:dyDescent="0.25">
      <c r="A11" s="14"/>
      <c r="B11" s="22" t="s">
        <v>10</v>
      </c>
      <c r="C11" s="26"/>
      <c r="D11" s="24"/>
      <c r="E11" s="24"/>
      <c r="F11" s="24"/>
      <c r="G11" s="25"/>
      <c r="H11" s="14"/>
    </row>
    <row r="12" spans="1:10" x14ac:dyDescent="0.25">
      <c r="A12" s="14"/>
      <c r="B12" s="22"/>
      <c r="C12" s="24">
        <v>35</v>
      </c>
      <c r="D12" s="24"/>
      <c r="E12" s="24"/>
      <c r="F12" s="24"/>
      <c r="G12" s="25"/>
      <c r="H12" s="14"/>
      <c r="J12" s="15" t="s">
        <v>44</v>
      </c>
    </row>
    <row r="13" spans="1:10" x14ac:dyDescent="0.25">
      <c r="A13" s="14"/>
      <c r="B13" s="22"/>
      <c r="C13" s="24">
        <v>3000</v>
      </c>
      <c r="D13" s="24"/>
      <c r="E13" s="24"/>
      <c r="F13" s="24"/>
      <c r="G13" s="25"/>
      <c r="H13" s="14"/>
    </row>
    <row r="14" spans="1:10" x14ac:dyDescent="0.25">
      <c r="A14" s="14"/>
      <c r="B14" s="22" t="s">
        <v>21</v>
      </c>
      <c r="C14" s="24"/>
      <c r="D14" s="24">
        <v>8000</v>
      </c>
      <c r="E14" s="24">
        <v>8000</v>
      </c>
      <c r="F14" s="24">
        <v>9000</v>
      </c>
      <c r="G14" s="25">
        <v>9000</v>
      </c>
      <c r="H14" s="14"/>
      <c r="J14" s="15" t="s">
        <v>44</v>
      </c>
    </row>
    <row r="15" spans="1:10" x14ac:dyDescent="0.25">
      <c r="A15" s="14"/>
      <c r="B15" s="27" t="s">
        <v>11</v>
      </c>
      <c r="C15" s="28">
        <v>40000</v>
      </c>
      <c r="D15" s="29"/>
      <c r="E15" s="29"/>
      <c r="F15" s="29"/>
      <c r="G15" s="30"/>
      <c r="H15" s="14"/>
      <c r="J15" s="15" t="s">
        <v>45</v>
      </c>
    </row>
    <row r="16" spans="1:10" x14ac:dyDescent="0.25">
      <c r="A16" s="14"/>
      <c r="B16" s="14"/>
      <c r="C16" s="14"/>
      <c r="D16" s="14"/>
      <c r="E16" s="14"/>
      <c r="F16" s="14"/>
      <c r="G16" s="14"/>
      <c r="H16" s="14"/>
    </row>
    <row r="17" spans="1:10" x14ac:dyDescent="0.25">
      <c r="A17" s="14" t="s">
        <v>37</v>
      </c>
      <c r="B17" s="14"/>
      <c r="C17" s="14"/>
      <c r="D17" s="14"/>
      <c r="E17" s="14"/>
      <c r="F17" s="14"/>
      <c r="G17" s="14"/>
      <c r="H17" s="31" t="s">
        <v>12</v>
      </c>
    </row>
    <row r="18" spans="1:10" x14ac:dyDescent="0.25">
      <c r="A18" s="14"/>
      <c r="B18" s="32" t="s">
        <v>13</v>
      </c>
      <c r="C18" s="33"/>
      <c r="D18" s="34">
        <f ca="1">D19</f>
        <v>10000</v>
      </c>
      <c r="E18" s="35">
        <f ca="1">E19</f>
        <v>10000</v>
      </c>
      <c r="F18" s="35">
        <v>10000</v>
      </c>
      <c r="G18" s="36">
        <v>10000</v>
      </c>
      <c r="H18" s="37">
        <f ca="1">SUM(D18:G18)</f>
        <v>40000</v>
      </c>
      <c r="J18" s="15" t="s">
        <v>33</v>
      </c>
    </row>
    <row r="19" spans="1:10" x14ac:dyDescent="0.25">
      <c r="A19" s="14"/>
      <c r="B19" s="38" t="s">
        <v>14</v>
      </c>
      <c r="C19" s="14"/>
      <c r="D19" s="65">
        <f ca="1">_xll.PsiSenParam(5000,15000)</f>
        <v>10000</v>
      </c>
      <c r="E19" s="65">
        <f ca="1">_xll.PsiSenParam(5000,15000)</f>
        <v>10000</v>
      </c>
      <c r="F19" s="14" t="s">
        <v>14</v>
      </c>
      <c r="G19" s="14"/>
      <c r="H19" s="14"/>
    </row>
    <row r="20" spans="1:10" x14ac:dyDescent="0.25">
      <c r="A20" s="14" t="s">
        <v>15</v>
      </c>
      <c r="B20" s="14"/>
      <c r="C20" s="14"/>
      <c r="D20" s="14" t="s">
        <v>14</v>
      </c>
      <c r="E20" s="14"/>
      <c r="F20" s="14"/>
      <c r="G20" s="14"/>
      <c r="H20" s="14" t="s">
        <v>14</v>
      </c>
    </row>
    <row r="21" spans="1:10" x14ac:dyDescent="0.25">
      <c r="A21" s="14"/>
      <c r="B21" s="32" t="s">
        <v>16</v>
      </c>
      <c r="C21" s="39">
        <f ca="1">H37</f>
        <v>69662.103562491364</v>
      </c>
      <c r="D21" s="14"/>
      <c r="E21" s="32" t="s">
        <v>38</v>
      </c>
      <c r="F21" s="40">
        <v>69662.103562491364</v>
      </c>
      <c r="G21" s="14"/>
      <c r="H21" s="14" t="s">
        <v>14</v>
      </c>
    </row>
    <row r="22" spans="1:10" x14ac:dyDescent="0.25">
      <c r="A22" s="14"/>
      <c r="B22" s="14"/>
      <c r="C22" s="37"/>
      <c r="D22" s="41"/>
      <c r="E22" s="14"/>
      <c r="F22" s="14"/>
      <c r="G22" s="14"/>
      <c r="H22" s="14"/>
    </row>
    <row r="23" spans="1:10" x14ac:dyDescent="0.25">
      <c r="A23" s="14" t="s">
        <v>39</v>
      </c>
      <c r="B23" s="14"/>
      <c r="C23" s="14"/>
      <c r="H23" s="14"/>
    </row>
    <row r="24" spans="1:10" x14ac:dyDescent="0.25">
      <c r="A24" s="14"/>
      <c r="B24" s="18" t="s">
        <v>17</v>
      </c>
      <c r="C24" s="19"/>
      <c r="D24" s="20" t="s">
        <v>3</v>
      </c>
      <c r="E24" s="20" t="s">
        <v>4</v>
      </c>
      <c r="F24" s="20" t="s">
        <v>5</v>
      </c>
      <c r="G24" s="20" t="s">
        <v>6</v>
      </c>
      <c r="H24" s="21" t="s">
        <v>12</v>
      </c>
    </row>
    <row r="25" spans="1:10" x14ac:dyDescent="0.25">
      <c r="A25" s="14"/>
      <c r="B25" s="22" t="s">
        <v>9</v>
      </c>
      <c r="C25" s="24"/>
      <c r="D25" s="42">
        <f>D9</f>
        <v>0.9</v>
      </c>
      <c r="E25" s="42">
        <f>E9</f>
        <v>1.1000000000000001</v>
      </c>
      <c r="F25" s="42">
        <f>F9</f>
        <v>0.8</v>
      </c>
      <c r="G25" s="42">
        <f>G9</f>
        <v>1.2</v>
      </c>
      <c r="H25" s="43"/>
    </row>
    <row r="26" spans="1:10" x14ac:dyDescent="0.25">
      <c r="A26" s="14"/>
      <c r="B26" s="22"/>
      <c r="C26" s="24"/>
      <c r="D26" s="26"/>
      <c r="E26" s="26"/>
      <c r="F26" s="26"/>
      <c r="G26" s="26"/>
      <c r="H26" s="43"/>
    </row>
    <row r="27" spans="1:10" x14ac:dyDescent="0.25">
      <c r="A27" s="14"/>
      <c r="B27" s="22" t="s">
        <v>18</v>
      </c>
      <c r="C27" s="24"/>
      <c r="D27" s="44">
        <f ca="1">$C$12*D25*($C$13+D18)^0.5</f>
        <v>3591.5525890622844</v>
      </c>
      <c r="E27" s="44">
        <f ca="1">$C$12*E25*($C$13+E18)^0.5</f>
        <v>4389.6753866316812</v>
      </c>
      <c r="F27" s="44">
        <f>$C$12*F25*($C$13+F18)^0.5</f>
        <v>3192.4911902775862</v>
      </c>
      <c r="G27" s="44">
        <f>$C$12*G25*($C$13+G18)^0.5</f>
        <v>4788.7367854163795</v>
      </c>
      <c r="H27" s="45">
        <f ca="1">SUM(D27:G27)</f>
        <v>15962.455951387932</v>
      </c>
      <c r="J27" s="15" t="s">
        <v>35</v>
      </c>
    </row>
    <row r="28" spans="1:10" x14ac:dyDescent="0.25">
      <c r="A28" s="14"/>
      <c r="B28" s="22" t="s">
        <v>19</v>
      </c>
      <c r="C28" s="24"/>
      <c r="D28" s="44">
        <f ca="1">$C$7*D27</f>
        <v>143662.10356249136</v>
      </c>
      <c r="E28" s="44">
        <f ca="1">$C$7*E27</f>
        <v>175587.01546526724</v>
      </c>
      <c r="F28" s="44">
        <f>$C$7*F27</f>
        <v>127699.64761110344</v>
      </c>
      <c r="G28" s="44">
        <f>$C$7*G27</f>
        <v>191549.47141665517</v>
      </c>
      <c r="H28" s="45">
        <f ca="1">SUM(D28:G28)</f>
        <v>638498.2380555172</v>
      </c>
      <c r="J28" s="15" t="s">
        <v>26</v>
      </c>
    </row>
    <row r="29" spans="1:10" x14ac:dyDescent="0.25">
      <c r="A29" s="14"/>
      <c r="B29" s="22" t="s">
        <v>46</v>
      </c>
      <c r="C29" s="24"/>
      <c r="D29" s="44">
        <f ca="1">$C$8*D27</f>
        <v>89788.814726557102</v>
      </c>
      <c r="E29" s="44">
        <f ca="1">$C$8*E27</f>
        <v>109741.88466579204</v>
      </c>
      <c r="F29" s="44">
        <f>$C$8*F27</f>
        <v>79812.27975693965</v>
      </c>
      <c r="G29" s="44">
        <f>$C$8*G27</f>
        <v>119718.41963540949</v>
      </c>
      <c r="H29" s="45">
        <f ca="1">SUM(D29:G29)</f>
        <v>399061.39878469828</v>
      </c>
      <c r="J29" s="15" t="s">
        <v>27</v>
      </c>
    </row>
    <row r="30" spans="1:10" x14ac:dyDescent="0.25">
      <c r="A30" s="14"/>
      <c r="B30" s="22" t="s">
        <v>20</v>
      </c>
      <c r="C30" s="24"/>
      <c r="D30" s="44">
        <f ca="1">D28-D29</f>
        <v>53873.288835934261</v>
      </c>
      <c r="E30" s="44">
        <f ca="1">E28-E29</f>
        <v>65845.130799475199</v>
      </c>
      <c r="F30" s="44">
        <f>F28-F29</f>
        <v>47887.367854163793</v>
      </c>
      <c r="G30" s="44">
        <f>G28-G29</f>
        <v>71831.051781245682</v>
      </c>
      <c r="H30" s="45">
        <f ca="1">SUM(D30:G30)</f>
        <v>239436.83927081892</v>
      </c>
      <c r="J30" s="15" t="s">
        <v>29</v>
      </c>
    </row>
    <row r="31" spans="1:10" x14ac:dyDescent="0.25">
      <c r="A31" s="14"/>
      <c r="B31" s="22"/>
      <c r="C31" s="24"/>
      <c r="D31" s="44"/>
      <c r="E31" s="44"/>
      <c r="F31" s="44"/>
      <c r="G31" s="44"/>
      <c r="H31" s="45"/>
    </row>
    <row r="32" spans="1:10" x14ac:dyDescent="0.25">
      <c r="A32" s="14"/>
      <c r="B32" s="22" t="s">
        <v>21</v>
      </c>
      <c r="C32" s="24"/>
      <c r="D32" s="44">
        <f>D14</f>
        <v>8000</v>
      </c>
      <c r="E32" s="44">
        <f>E14</f>
        <v>8000</v>
      </c>
      <c r="F32" s="44">
        <f>F14</f>
        <v>9000</v>
      </c>
      <c r="G32" s="44">
        <f>G14</f>
        <v>9000</v>
      </c>
      <c r="H32" s="45">
        <f>SUM(D32:G32)</f>
        <v>34000</v>
      </c>
      <c r="J32" s="15" t="s">
        <v>28</v>
      </c>
    </row>
    <row r="33" spans="1:10" x14ac:dyDescent="0.25">
      <c r="A33" s="14"/>
      <c r="B33" s="22" t="s">
        <v>22</v>
      </c>
      <c r="C33" s="24"/>
      <c r="D33" s="44">
        <f ca="1">D18</f>
        <v>10000</v>
      </c>
      <c r="E33" s="44">
        <f ca="1">E18</f>
        <v>10000</v>
      </c>
      <c r="F33" s="44">
        <f>F18</f>
        <v>10000</v>
      </c>
      <c r="G33" s="44">
        <f>G18</f>
        <v>10000</v>
      </c>
      <c r="H33" s="45">
        <f ca="1">SUM(D33:G33)</f>
        <v>40000</v>
      </c>
      <c r="J33" s="15" t="s">
        <v>30</v>
      </c>
    </row>
    <row r="34" spans="1:10" x14ac:dyDescent="0.25">
      <c r="A34" s="14"/>
      <c r="B34" s="22" t="s">
        <v>23</v>
      </c>
      <c r="C34" s="24"/>
      <c r="D34" s="44">
        <f ca="1">$C$10*D28</f>
        <v>21549.315534373705</v>
      </c>
      <c r="E34" s="44">
        <f ca="1">$C$10*E28</f>
        <v>26338.052319790084</v>
      </c>
      <c r="F34" s="44">
        <f>$C$10*F28</f>
        <v>19154.947141665514</v>
      </c>
      <c r="G34" s="44">
        <f>$C$10*G28</f>
        <v>28732.420712498275</v>
      </c>
      <c r="H34" s="45">
        <f ca="1">SUM(D34:G34)</f>
        <v>95774.735708327586</v>
      </c>
      <c r="J34" s="15" t="s">
        <v>31</v>
      </c>
    </row>
    <row r="35" spans="1:10" x14ac:dyDescent="0.25">
      <c r="A35" s="14"/>
      <c r="B35" s="22" t="s">
        <v>32</v>
      </c>
      <c r="C35" s="24"/>
      <c r="D35" s="44">
        <f ca="1">SUM(D32:D34)</f>
        <v>39549.315534373702</v>
      </c>
      <c r="E35" s="44">
        <f ca="1">SUM(E32:E34)</f>
        <v>44338.052319790084</v>
      </c>
      <c r="F35" s="44">
        <f>SUM(F32:F34)</f>
        <v>38154.947141665514</v>
      </c>
      <c r="G35" s="44">
        <f>SUM(G32:G34)</f>
        <v>47732.420712498279</v>
      </c>
      <c r="H35" s="45">
        <f ca="1">SUM(D35:G35)</f>
        <v>169774.73570832756</v>
      </c>
      <c r="J35" s="15" t="s">
        <v>33</v>
      </c>
    </row>
    <row r="36" spans="1:10" x14ac:dyDescent="0.25">
      <c r="A36" s="14"/>
      <c r="B36" s="22"/>
      <c r="C36" s="24"/>
      <c r="D36" s="44"/>
      <c r="E36" s="44"/>
      <c r="F36" s="44"/>
      <c r="G36" s="44"/>
      <c r="H36" s="45"/>
    </row>
    <row r="37" spans="1:10" x14ac:dyDescent="0.25">
      <c r="A37" s="14"/>
      <c r="B37" s="22" t="s">
        <v>16</v>
      </c>
      <c r="C37" s="24"/>
      <c r="D37" s="44">
        <f ca="1">D30-D35</f>
        <v>14323.97330156056</v>
      </c>
      <c r="E37" s="44">
        <f ca="1">E30-E35</f>
        <v>21507.078479685115</v>
      </c>
      <c r="F37" s="44">
        <f>F30-F35</f>
        <v>9732.4207124982786</v>
      </c>
      <c r="G37" s="44">
        <f>G30-G35</f>
        <v>24098.631068747403</v>
      </c>
      <c r="H37" s="45">
        <f ca="1">SUM(D37:G37)</f>
        <v>69662.103562491364</v>
      </c>
      <c r="J37" s="15" t="s">
        <v>36</v>
      </c>
    </row>
    <row r="38" spans="1:10" x14ac:dyDescent="0.25">
      <c r="A38" s="14"/>
      <c r="B38" s="27" t="s">
        <v>24</v>
      </c>
      <c r="C38" s="29"/>
      <c r="D38" s="46">
        <f ca="1">D37/D28</f>
        <v>9.9705997241852973E-2</v>
      </c>
      <c r="E38" s="46">
        <f ca="1">E37/E28</f>
        <v>0.12248672501606143</v>
      </c>
      <c r="F38" s="46">
        <f>F37/F28</f>
        <v>7.6213371724700413E-2</v>
      </c>
      <c r="G38" s="46">
        <f>G37/G28</f>
        <v>0.12580891448313355</v>
      </c>
      <c r="H38" s="47">
        <f ca="1">H37/H28</f>
        <v>0.10910304744871398</v>
      </c>
      <c r="J38" s="15" t="s">
        <v>34</v>
      </c>
    </row>
    <row r="65534" spans="255:255" x14ac:dyDescent="0.25">
      <c r="IU65534" s="15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U65534"/>
  <sheetViews>
    <sheetView zoomScaleNormal="100" workbookViewId="0">
      <selection activeCell="N43" sqref="N43"/>
    </sheetView>
  </sheetViews>
  <sheetFormatPr defaultColWidth="8.85546875" defaultRowHeight="15" x14ac:dyDescent="0.25"/>
  <cols>
    <col min="1" max="1" width="15" style="15" customWidth="1"/>
    <col min="2" max="2" width="14" style="15" customWidth="1"/>
    <col min="3" max="3" width="9.7109375" style="15" customWidth="1"/>
    <col min="4" max="7" width="10.42578125" style="15" customWidth="1"/>
    <col min="8" max="8" width="9.7109375" style="15" customWidth="1"/>
    <col min="9" max="9" width="3.42578125" style="15" customWidth="1"/>
    <col min="10" max="10" width="14.42578125" style="15" customWidth="1"/>
    <col min="11" max="16384" width="8.85546875" style="15"/>
  </cols>
  <sheetData>
    <row r="1" spans="1:10" x14ac:dyDescent="0.25">
      <c r="A1" s="14" t="s">
        <v>0</v>
      </c>
    </row>
    <row r="2" spans="1:10" x14ac:dyDescent="0.25">
      <c r="A2" s="62" t="s">
        <v>1</v>
      </c>
      <c r="B2" s="14"/>
      <c r="C2" s="14"/>
      <c r="D2" s="14"/>
      <c r="E2" s="14"/>
      <c r="F2" s="14"/>
      <c r="G2" s="14"/>
      <c r="H2" s="14"/>
    </row>
    <row r="3" spans="1:10" x14ac:dyDescent="0.25">
      <c r="A3" s="17">
        <v>40216</v>
      </c>
      <c r="B3" s="14"/>
      <c r="C3" s="14"/>
      <c r="D3" s="14"/>
      <c r="E3" s="14"/>
      <c r="F3" s="14"/>
      <c r="G3" s="14"/>
      <c r="H3" s="14"/>
    </row>
    <row r="4" spans="1:10" x14ac:dyDescent="0.25">
      <c r="A4" s="14"/>
      <c r="B4" s="14"/>
      <c r="C4" s="14"/>
      <c r="D4" s="14"/>
      <c r="E4" s="14"/>
      <c r="F4" s="14"/>
      <c r="G4" s="14"/>
      <c r="H4" s="14"/>
    </row>
    <row r="5" spans="1:10" x14ac:dyDescent="0.25">
      <c r="A5" s="14" t="s">
        <v>2</v>
      </c>
      <c r="B5" s="14"/>
      <c r="C5" s="14"/>
      <c r="D5" s="14"/>
      <c r="E5" s="14"/>
      <c r="F5" s="14"/>
      <c r="G5" s="14"/>
      <c r="H5" s="14"/>
    </row>
    <row r="6" spans="1:10" x14ac:dyDescent="0.25">
      <c r="A6" s="14"/>
      <c r="B6" s="18"/>
      <c r="C6" s="19"/>
      <c r="D6" s="20" t="s">
        <v>3</v>
      </c>
      <c r="E6" s="20" t="s">
        <v>4</v>
      </c>
      <c r="F6" s="20" t="s">
        <v>5</v>
      </c>
      <c r="G6" s="21" t="s">
        <v>6</v>
      </c>
      <c r="H6" s="14"/>
      <c r="J6" s="14" t="s">
        <v>40</v>
      </c>
    </row>
    <row r="7" spans="1:10" x14ac:dyDescent="0.25">
      <c r="A7" s="14"/>
      <c r="B7" s="22" t="s">
        <v>7</v>
      </c>
      <c r="C7" s="23">
        <v>40</v>
      </c>
      <c r="D7" s="24"/>
      <c r="E7" s="24"/>
      <c r="F7" s="24"/>
      <c r="G7" s="25"/>
      <c r="H7" s="14"/>
      <c r="J7" s="15" t="s">
        <v>41</v>
      </c>
    </row>
    <row r="8" spans="1:10" x14ac:dyDescent="0.25">
      <c r="A8" s="14"/>
      <c r="B8" s="22" t="s">
        <v>8</v>
      </c>
      <c r="C8" s="23">
        <v>29.364121897948557</v>
      </c>
      <c r="D8" s="24"/>
      <c r="E8" s="24"/>
      <c r="F8" s="24"/>
      <c r="G8" s="25"/>
      <c r="H8" s="14"/>
      <c r="J8" s="15" t="s">
        <v>42</v>
      </c>
    </row>
    <row r="9" spans="1:10" x14ac:dyDescent="0.25">
      <c r="A9" s="14"/>
      <c r="B9" s="22" t="s">
        <v>9</v>
      </c>
      <c r="C9" s="24"/>
      <c r="D9" s="24">
        <v>0.9</v>
      </c>
      <c r="E9" s="24">
        <v>1.1000000000000001</v>
      </c>
      <c r="F9" s="24">
        <v>0.8</v>
      </c>
      <c r="G9" s="25">
        <v>1.2</v>
      </c>
      <c r="H9" s="14"/>
      <c r="J9" s="15" t="s">
        <v>43</v>
      </c>
    </row>
    <row r="10" spans="1:10" x14ac:dyDescent="0.25">
      <c r="A10" s="14"/>
      <c r="B10" s="22" t="s">
        <v>25</v>
      </c>
      <c r="C10" s="24">
        <v>0.15</v>
      </c>
      <c r="D10" s="24"/>
      <c r="E10" s="24"/>
      <c r="F10" s="24"/>
      <c r="G10" s="25"/>
      <c r="H10" s="14"/>
      <c r="J10" s="15" t="s">
        <v>42</v>
      </c>
    </row>
    <row r="11" spans="1:10" x14ac:dyDescent="0.25">
      <c r="A11" s="14"/>
      <c r="B11" s="22" t="s">
        <v>10</v>
      </c>
      <c r="C11" s="26"/>
      <c r="D11" s="24"/>
      <c r="E11" s="24"/>
      <c r="F11" s="24"/>
      <c r="G11" s="25"/>
      <c r="H11" s="14"/>
    </row>
    <row r="12" spans="1:10" x14ac:dyDescent="0.25">
      <c r="A12" s="14"/>
      <c r="B12" s="22"/>
      <c r="C12" s="24">
        <v>35</v>
      </c>
      <c r="D12" s="24"/>
      <c r="E12" s="24"/>
      <c r="F12" s="24"/>
      <c r="G12" s="25"/>
      <c r="H12" s="14"/>
      <c r="J12" s="15" t="s">
        <v>44</v>
      </c>
    </row>
    <row r="13" spans="1:10" x14ac:dyDescent="0.25">
      <c r="A13" s="14"/>
      <c r="B13" s="22"/>
      <c r="C13" s="24">
        <v>3000</v>
      </c>
      <c r="D13" s="24"/>
      <c r="E13" s="24"/>
      <c r="F13" s="24"/>
      <c r="G13" s="25"/>
      <c r="H13" s="14"/>
    </row>
    <row r="14" spans="1:10" x14ac:dyDescent="0.25">
      <c r="A14" s="14"/>
      <c r="B14" s="22" t="s">
        <v>21</v>
      </c>
      <c r="C14" s="24"/>
      <c r="D14" s="24">
        <v>8000</v>
      </c>
      <c r="E14" s="24">
        <v>8000</v>
      </c>
      <c r="F14" s="24">
        <v>9000</v>
      </c>
      <c r="G14" s="25">
        <v>9000</v>
      </c>
      <c r="H14" s="14"/>
      <c r="J14" s="15" t="s">
        <v>44</v>
      </c>
    </row>
    <row r="15" spans="1:10" x14ac:dyDescent="0.25">
      <c r="A15" s="14"/>
      <c r="B15" s="27" t="s">
        <v>11</v>
      </c>
      <c r="C15" s="28">
        <v>40000</v>
      </c>
      <c r="D15" s="29"/>
      <c r="E15" s="29"/>
      <c r="F15" s="29"/>
      <c r="G15" s="30"/>
      <c r="H15" s="14"/>
      <c r="J15" s="15" t="s">
        <v>45</v>
      </c>
    </row>
    <row r="16" spans="1:10" x14ac:dyDescent="0.25">
      <c r="A16" s="14"/>
      <c r="B16" s="14"/>
      <c r="C16" s="14"/>
      <c r="D16" s="14"/>
      <c r="E16" s="14"/>
      <c r="F16" s="14"/>
      <c r="G16" s="14"/>
      <c r="H16" s="14"/>
    </row>
    <row r="17" spans="1:10" x14ac:dyDescent="0.25">
      <c r="A17" s="14" t="s">
        <v>37</v>
      </c>
      <c r="B17" s="14"/>
      <c r="C17" s="14"/>
      <c r="D17" s="14"/>
      <c r="E17" s="14"/>
      <c r="F17" s="14"/>
      <c r="G17" s="14"/>
      <c r="H17" s="31" t="s">
        <v>12</v>
      </c>
    </row>
    <row r="18" spans="1:10" x14ac:dyDescent="0.25">
      <c r="A18" s="14"/>
      <c r="B18" s="32" t="s">
        <v>13</v>
      </c>
      <c r="C18" s="33"/>
      <c r="D18" s="34">
        <v>10000</v>
      </c>
      <c r="E18" s="34">
        <v>10000</v>
      </c>
      <c r="F18" s="35">
        <v>10000</v>
      </c>
      <c r="G18" s="36">
        <v>10000</v>
      </c>
      <c r="H18" s="37">
        <f>SUM(D18:G18)</f>
        <v>40000</v>
      </c>
      <c r="J18" s="15" t="s">
        <v>33</v>
      </c>
    </row>
    <row r="19" spans="1:10" x14ac:dyDescent="0.25">
      <c r="A19" s="14"/>
      <c r="B19" s="38" t="s">
        <v>14</v>
      </c>
      <c r="C19" s="14"/>
      <c r="D19" s="14"/>
      <c r="E19" s="14"/>
      <c r="F19" s="14" t="s">
        <v>14</v>
      </c>
      <c r="G19" s="14"/>
      <c r="H19" s="14"/>
    </row>
    <row r="20" spans="1:10" x14ac:dyDescent="0.25">
      <c r="A20" s="14" t="s">
        <v>15</v>
      </c>
      <c r="B20" s="14"/>
      <c r="C20" s="14"/>
      <c r="D20" s="14" t="s">
        <v>14</v>
      </c>
      <c r="E20" s="14"/>
      <c r="F20" s="14"/>
      <c r="G20" s="14"/>
      <c r="H20" s="14" t="s">
        <v>14</v>
      </c>
    </row>
    <row r="21" spans="1:10" x14ac:dyDescent="0.25">
      <c r="A21" s="14"/>
      <c r="B21" s="32" t="s">
        <v>16</v>
      </c>
      <c r="C21" s="39">
        <f>H37</f>
        <v>7.2759576141834259E-12</v>
      </c>
      <c r="D21" s="14"/>
      <c r="E21" s="32" t="s">
        <v>38</v>
      </c>
      <c r="F21" s="40">
        <v>69662.103562491364</v>
      </c>
      <c r="G21" s="14"/>
      <c r="H21" s="14" t="s">
        <v>14</v>
      </c>
    </row>
    <row r="22" spans="1:10" x14ac:dyDescent="0.25">
      <c r="A22" s="14"/>
      <c r="B22" s="14"/>
      <c r="C22" s="37"/>
      <c r="D22" s="41"/>
      <c r="E22" s="14"/>
      <c r="F22" s="14"/>
      <c r="G22" s="14"/>
      <c r="H22" s="14"/>
    </row>
    <row r="23" spans="1:10" x14ac:dyDescent="0.25">
      <c r="A23" s="14" t="s">
        <v>39</v>
      </c>
      <c r="B23" s="14"/>
      <c r="C23" s="14"/>
      <c r="H23" s="14"/>
    </row>
    <row r="24" spans="1:10" x14ac:dyDescent="0.25">
      <c r="A24" s="14"/>
      <c r="B24" s="18" t="s">
        <v>17</v>
      </c>
      <c r="C24" s="19"/>
      <c r="D24" s="20" t="s">
        <v>3</v>
      </c>
      <c r="E24" s="20" t="s">
        <v>4</v>
      </c>
      <c r="F24" s="20" t="s">
        <v>5</v>
      </c>
      <c r="G24" s="20" t="s">
        <v>6</v>
      </c>
      <c r="H24" s="21" t="s">
        <v>12</v>
      </c>
    </row>
    <row r="25" spans="1:10" x14ac:dyDescent="0.25">
      <c r="A25" s="14"/>
      <c r="B25" s="22" t="s">
        <v>9</v>
      </c>
      <c r="C25" s="24"/>
      <c r="D25" s="42">
        <f>D9</f>
        <v>0.9</v>
      </c>
      <c r="E25" s="42">
        <f>E9</f>
        <v>1.1000000000000001</v>
      </c>
      <c r="F25" s="42">
        <f>F9</f>
        <v>0.8</v>
      </c>
      <c r="G25" s="42">
        <f>G9</f>
        <v>1.2</v>
      </c>
      <c r="H25" s="43"/>
    </row>
    <row r="26" spans="1:10" x14ac:dyDescent="0.25">
      <c r="A26" s="14"/>
      <c r="B26" s="22"/>
      <c r="C26" s="24"/>
      <c r="D26" s="26"/>
      <c r="E26" s="26"/>
      <c r="F26" s="26"/>
      <c r="G26" s="26"/>
      <c r="H26" s="43"/>
    </row>
    <row r="27" spans="1:10" x14ac:dyDescent="0.25">
      <c r="A27" s="14"/>
      <c r="B27" s="22" t="s">
        <v>18</v>
      </c>
      <c r="C27" s="24"/>
      <c r="D27" s="44">
        <f>$C$12*D25*($C$13+D18)^0.5</f>
        <v>3591.5525890622844</v>
      </c>
      <c r="E27" s="44">
        <f>$C$12*E25*($C$13+E18)^0.5</f>
        <v>4389.6753866316812</v>
      </c>
      <c r="F27" s="44">
        <f>$C$12*F25*($C$13+F18)^0.5</f>
        <v>3192.4911902775862</v>
      </c>
      <c r="G27" s="44">
        <f>$C$12*G25*($C$13+G18)^0.5</f>
        <v>4788.7367854163795</v>
      </c>
      <c r="H27" s="45">
        <f>SUM(D27:G27)</f>
        <v>15962.455951387932</v>
      </c>
      <c r="J27" s="15" t="s">
        <v>35</v>
      </c>
    </row>
    <row r="28" spans="1:10" x14ac:dyDescent="0.25">
      <c r="A28" s="14"/>
      <c r="B28" s="22" t="s">
        <v>19</v>
      </c>
      <c r="C28" s="24"/>
      <c r="D28" s="44">
        <f>$C$7*D27</f>
        <v>143662.10356249136</v>
      </c>
      <c r="E28" s="44">
        <f>$C$7*E27</f>
        <v>175587.01546526724</v>
      </c>
      <c r="F28" s="44">
        <f>$C$7*F27</f>
        <v>127699.64761110344</v>
      </c>
      <c r="G28" s="44">
        <f>$C$7*G27</f>
        <v>191549.47141665517</v>
      </c>
      <c r="H28" s="45">
        <f>SUM(D28:G28)</f>
        <v>638498.2380555172</v>
      </c>
      <c r="J28" s="15" t="s">
        <v>26</v>
      </c>
    </row>
    <row r="29" spans="1:10" x14ac:dyDescent="0.25">
      <c r="A29" s="14"/>
      <c r="B29" s="22" t="s">
        <v>46</v>
      </c>
      <c r="C29" s="24"/>
      <c r="D29" s="44">
        <f>$C$8*D27</f>
        <v>105462.78802811766</v>
      </c>
      <c r="E29" s="44">
        <f>$C$8*E27</f>
        <v>128898.96314547714</v>
      </c>
      <c r="F29" s="44">
        <f>$C$8*F27</f>
        <v>93744.700469437928</v>
      </c>
      <c r="G29" s="44">
        <f>$C$8*G27</f>
        <v>140617.05070415689</v>
      </c>
      <c r="H29" s="45">
        <f>SUM(D29:G29)</f>
        <v>468723.50234718958</v>
      </c>
      <c r="J29" s="15" t="s">
        <v>27</v>
      </c>
    </row>
    <row r="30" spans="1:10" x14ac:dyDescent="0.25">
      <c r="A30" s="14"/>
      <c r="B30" s="22" t="s">
        <v>20</v>
      </c>
      <c r="C30" s="24"/>
      <c r="D30" s="44">
        <f>D28-D29</f>
        <v>38199.315534373702</v>
      </c>
      <c r="E30" s="44">
        <f>E28-E29</f>
        <v>46688.052319790091</v>
      </c>
      <c r="F30" s="44">
        <f>F28-F29</f>
        <v>33954.947141665514</v>
      </c>
      <c r="G30" s="44">
        <f>G28-G29</f>
        <v>50932.420712498279</v>
      </c>
      <c r="H30" s="45">
        <f>SUM(D30:G30)</f>
        <v>169774.73570832759</v>
      </c>
      <c r="J30" s="15" t="s">
        <v>29</v>
      </c>
    </row>
    <row r="31" spans="1:10" x14ac:dyDescent="0.25">
      <c r="A31" s="14"/>
      <c r="B31" s="22"/>
      <c r="C31" s="24"/>
      <c r="D31" s="44"/>
      <c r="E31" s="44"/>
      <c r="F31" s="44"/>
      <c r="G31" s="44"/>
      <c r="H31" s="45"/>
    </row>
    <row r="32" spans="1:10" x14ac:dyDescent="0.25">
      <c r="A32" s="14"/>
      <c r="B32" s="22" t="s">
        <v>21</v>
      </c>
      <c r="C32" s="24"/>
      <c r="D32" s="44">
        <f>D14</f>
        <v>8000</v>
      </c>
      <c r="E32" s="44">
        <f>E14</f>
        <v>8000</v>
      </c>
      <c r="F32" s="44">
        <f>F14</f>
        <v>9000</v>
      </c>
      <c r="G32" s="44">
        <f>G14</f>
        <v>9000</v>
      </c>
      <c r="H32" s="45">
        <f>SUM(D32:G32)</f>
        <v>34000</v>
      </c>
      <c r="J32" s="15" t="s">
        <v>28</v>
      </c>
    </row>
    <row r="33" spans="1:10" x14ac:dyDescent="0.25">
      <c r="A33" s="14"/>
      <c r="B33" s="22" t="s">
        <v>22</v>
      </c>
      <c r="C33" s="24"/>
      <c r="D33" s="44">
        <f>D18</f>
        <v>10000</v>
      </c>
      <c r="E33" s="44">
        <f>E18</f>
        <v>10000</v>
      </c>
      <c r="F33" s="44">
        <f>F18</f>
        <v>10000</v>
      </c>
      <c r="G33" s="44">
        <f>G18</f>
        <v>10000</v>
      </c>
      <c r="H33" s="45">
        <f>SUM(D33:G33)</f>
        <v>40000</v>
      </c>
      <c r="J33" s="15" t="s">
        <v>30</v>
      </c>
    </row>
    <row r="34" spans="1:10" x14ac:dyDescent="0.25">
      <c r="A34" s="14"/>
      <c r="B34" s="22" t="s">
        <v>23</v>
      </c>
      <c r="C34" s="24"/>
      <c r="D34" s="44">
        <f>$C$10*D28</f>
        <v>21549.315534373705</v>
      </c>
      <c r="E34" s="44">
        <f>$C$10*E28</f>
        <v>26338.052319790084</v>
      </c>
      <c r="F34" s="44">
        <f>$C$10*F28</f>
        <v>19154.947141665514</v>
      </c>
      <c r="G34" s="44">
        <f>$C$10*G28</f>
        <v>28732.420712498275</v>
      </c>
      <c r="H34" s="45">
        <f>SUM(D34:G34)</f>
        <v>95774.735708327586</v>
      </c>
      <c r="J34" s="15" t="s">
        <v>31</v>
      </c>
    </row>
    <row r="35" spans="1:10" x14ac:dyDescent="0.25">
      <c r="A35" s="14"/>
      <c r="B35" s="22" t="s">
        <v>32</v>
      </c>
      <c r="C35" s="24"/>
      <c r="D35" s="44">
        <f>SUM(D32:D34)</f>
        <v>39549.315534373702</v>
      </c>
      <c r="E35" s="44">
        <f>SUM(E32:E34)</f>
        <v>44338.052319790084</v>
      </c>
      <c r="F35" s="44">
        <f>SUM(F32:F34)</f>
        <v>38154.947141665514</v>
      </c>
      <c r="G35" s="44">
        <f>SUM(G32:G34)</f>
        <v>47732.420712498279</v>
      </c>
      <c r="H35" s="45">
        <f>SUM(D35:G35)</f>
        <v>169774.73570832756</v>
      </c>
      <c r="J35" s="15" t="s">
        <v>33</v>
      </c>
    </row>
    <row r="36" spans="1:10" x14ac:dyDescent="0.25">
      <c r="A36" s="14"/>
      <c r="B36" s="22"/>
      <c r="C36" s="24"/>
      <c r="D36" s="44"/>
      <c r="E36" s="44"/>
      <c r="F36" s="44"/>
      <c r="G36" s="44"/>
      <c r="H36" s="45"/>
    </row>
    <row r="37" spans="1:10" x14ac:dyDescent="0.25">
      <c r="A37" s="14"/>
      <c r="B37" s="22" t="s">
        <v>16</v>
      </c>
      <c r="C37" s="24"/>
      <c r="D37" s="44">
        <f>D30-D35</f>
        <v>-1350</v>
      </c>
      <c r="E37" s="44">
        <f>E30-E35</f>
        <v>2350.0000000000073</v>
      </c>
      <c r="F37" s="44">
        <f>F30-F35</f>
        <v>-4200</v>
      </c>
      <c r="G37" s="44">
        <f>G30-G35</f>
        <v>3200</v>
      </c>
      <c r="H37" s="45">
        <f>SUM(D37:G37)</f>
        <v>7.2759576141834259E-12</v>
      </c>
      <c r="J37" s="15" t="s">
        <v>36</v>
      </c>
    </row>
    <row r="38" spans="1:10" x14ac:dyDescent="0.25">
      <c r="A38" s="14"/>
      <c r="B38" s="27" t="s">
        <v>24</v>
      </c>
      <c r="C38" s="29"/>
      <c r="D38" s="46">
        <f>D37/D28</f>
        <v>-9.3970502068610288E-3</v>
      </c>
      <c r="E38" s="46">
        <f>E37/E28</f>
        <v>1.3383677567347567E-2</v>
      </c>
      <c r="F38" s="46">
        <f>F37/F28</f>
        <v>-3.2889675724013599E-2</v>
      </c>
      <c r="G38" s="46">
        <f>G37/G28</f>
        <v>1.6705867034419605E-2</v>
      </c>
      <c r="H38" s="47">
        <f>H37/H28</f>
        <v>1.1395423167245739E-17</v>
      </c>
      <c r="J38" s="15" t="s">
        <v>34</v>
      </c>
    </row>
    <row r="65534" spans="255:255" x14ac:dyDescent="0.25">
      <c r="IU65534" s="15">
        <v>0</v>
      </c>
    </row>
  </sheetData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4.1</vt:lpstr>
      <vt:lpstr>4.4</vt:lpstr>
      <vt:lpstr>4.5</vt:lpstr>
      <vt:lpstr>4.1 (2)</vt:lpstr>
      <vt:lpstr>4.1 (3)</vt:lpstr>
      <vt:lpstr>4.14</vt:lpstr>
      <vt:lpstr>'4.1'!Print_Area</vt:lpstr>
      <vt:lpstr>'4.1 (2)'!Print_Area</vt:lpstr>
      <vt:lpstr>'4.1 (3)'!Print_Area</vt:lpstr>
      <vt:lpstr>'4.14'!Print_Area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Baker, Kenneth R.</cp:lastModifiedBy>
  <cp:lastPrinted>1997-09-22T21:31:57Z</cp:lastPrinted>
  <dcterms:created xsi:type="dcterms:W3CDTF">1997-09-22T20:14:02Z</dcterms:created>
  <dcterms:modified xsi:type="dcterms:W3CDTF">2013-08-21T19:27:41Z</dcterms:modified>
</cp:coreProperties>
</file>